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6" windowWidth="15180" windowHeight="8052" activeTab="0"/>
  </bookViews>
  <sheets>
    <sheet name="Lieferanten, supplier info" sheetId="1" r:id="rId1"/>
    <sheet name="Hornbach intern" sheetId="2" r:id="rId2"/>
  </sheets>
  <definedNames>
    <definedName name="_xlnm.Print_Titles" localSheetId="0">'Lieferanten, supplier info'!$1:$2</definedName>
    <definedName name="_xlnm.Print_Area" localSheetId="0">'Lieferanten, supplier info'!$A$1:$Q$86</definedName>
  </definedNames>
  <calcPr fullCalcOnLoad="1"/>
</workbook>
</file>

<file path=xl/sharedStrings.xml><?xml version="1.0" encoding="utf-8"?>
<sst xmlns="http://schemas.openxmlformats.org/spreadsheetml/2006/main" count="330" uniqueCount="233">
  <si>
    <t>A</t>
  </si>
  <si>
    <t>B</t>
  </si>
  <si>
    <t>C</t>
  </si>
  <si>
    <t>Deutsch</t>
  </si>
  <si>
    <t>English</t>
  </si>
  <si>
    <t>Bitte wählen Sie Ihre Sprache/ Please chose your language:</t>
  </si>
  <si>
    <t>Bitte auswählen/ please choose</t>
  </si>
  <si>
    <t>D</t>
  </si>
  <si>
    <t>AT</t>
  </si>
  <si>
    <t>CH</t>
  </si>
  <si>
    <t>CZ</t>
  </si>
  <si>
    <t>LU</t>
  </si>
  <si>
    <t>NL</t>
  </si>
  <si>
    <t>RO</t>
  </si>
  <si>
    <t>SE</t>
  </si>
  <si>
    <t>SK</t>
  </si>
  <si>
    <t>DE</t>
  </si>
  <si>
    <t>WB</t>
  </si>
  <si>
    <t>WG</t>
  </si>
  <si>
    <t>WUG</t>
  </si>
  <si>
    <t>Lieferant</t>
  </si>
  <si>
    <t xml:space="preserve">bestehender Lief.
 </t>
  </si>
  <si>
    <t xml:space="preserve">Sort.-Schwerpkt. </t>
  </si>
  <si>
    <t>Captain</t>
  </si>
  <si>
    <t>Regionen</t>
  </si>
  <si>
    <t>Sprache</t>
  </si>
  <si>
    <t>Zertifizierung
Artikel / Sortiment</t>
  </si>
  <si>
    <t>PLZ</t>
  </si>
  <si>
    <t>Stadt</t>
  </si>
  <si>
    <t>Straße</t>
  </si>
  <si>
    <t>Land</t>
  </si>
  <si>
    <t xml:space="preserve">Tel. </t>
  </si>
  <si>
    <t>Fax.</t>
  </si>
  <si>
    <t>mail</t>
  </si>
  <si>
    <t>Web Seite</t>
  </si>
  <si>
    <t>Ansprechpartner</t>
  </si>
  <si>
    <t>Funktion</t>
  </si>
  <si>
    <t>Umsatz</t>
  </si>
  <si>
    <t>Lief-Typ</t>
  </si>
  <si>
    <t>gelistet seit</t>
  </si>
  <si>
    <t>Status</t>
  </si>
  <si>
    <t>Export</t>
  </si>
  <si>
    <t>Erstkontakt</t>
  </si>
  <si>
    <t>Zertifizierung
Lieferant / Produktion</t>
  </si>
  <si>
    <t>Ergebnis
Audit</t>
  </si>
  <si>
    <t>HB Bewertung</t>
  </si>
  <si>
    <t xml:space="preserve">Logistik </t>
  </si>
  <si>
    <t>Bemerkungen</t>
  </si>
  <si>
    <t>Kurzname
"Suchbegriff"</t>
  </si>
  <si>
    <t>Lieferanten-
gruppen Nr.</t>
  </si>
  <si>
    <t>Lief. Nr.</t>
  </si>
  <si>
    <t>existing and / or possible</t>
  </si>
  <si>
    <t>CE</t>
  </si>
  <si>
    <t>TÜV/GS</t>
  </si>
  <si>
    <t>RoHS</t>
  </si>
  <si>
    <t>FSC</t>
  </si>
  <si>
    <t>Bauaufsichtl. Zulassung</t>
  </si>
  <si>
    <t>zusätzl.</t>
  </si>
  <si>
    <t>Hersteller</t>
  </si>
  <si>
    <t>Händler</t>
  </si>
  <si>
    <t xml:space="preserve">Agent. </t>
  </si>
  <si>
    <t>Anfrage</t>
  </si>
  <si>
    <t>MD</t>
  </si>
  <si>
    <t>sourcing</t>
  </si>
  <si>
    <t>Agent.
Vermittl.</t>
  </si>
  <si>
    <t>Weg</t>
  </si>
  <si>
    <t>PKW</t>
  </si>
  <si>
    <t>KTA</t>
  </si>
  <si>
    <t>LSG</t>
  </si>
  <si>
    <t>Performanz</t>
  </si>
  <si>
    <t>shortname</t>
  </si>
  <si>
    <t>suppl.
group no.</t>
  </si>
  <si>
    <t xml:space="preserve">suppl.-no. </t>
  </si>
  <si>
    <t>1000
DE</t>
  </si>
  <si>
    <t>3000
AT</t>
  </si>
  <si>
    <t>3100
NL</t>
  </si>
  <si>
    <t>3200
CZ</t>
  </si>
  <si>
    <t>3300
CH</t>
  </si>
  <si>
    <t>3400
SE</t>
  </si>
  <si>
    <t>3500
SK</t>
  </si>
  <si>
    <t>3600
RO</t>
  </si>
  <si>
    <t>8000
DV</t>
  </si>
  <si>
    <t>authority approval</t>
  </si>
  <si>
    <t>add.</t>
  </si>
  <si>
    <t>total</t>
  </si>
  <si>
    <t>HB</t>
  </si>
  <si>
    <t>producer</t>
  </si>
  <si>
    <t>trader</t>
  </si>
  <si>
    <t>agency</t>
  </si>
  <si>
    <t>QA
grading</t>
  </si>
  <si>
    <t>social grading</t>
  </si>
  <si>
    <t>channel</t>
  </si>
  <si>
    <t>performance</t>
  </si>
  <si>
    <t>DDP Warehouse</t>
  </si>
  <si>
    <t>Ex Works</t>
  </si>
  <si>
    <t>DDP Store</t>
  </si>
  <si>
    <t>FOB</t>
  </si>
  <si>
    <t>TT-Payment</t>
  </si>
  <si>
    <t>…</t>
  </si>
  <si>
    <t>TÜV</t>
  </si>
  <si>
    <t>GS</t>
  </si>
  <si>
    <t>enquiry</t>
  </si>
  <si>
    <t>LC</t>
  </si>
  <si>
    <t>DAP</t>
  </si>
  <si>
    <t>FCA</t>
  </si>
  <si>
    <t>Holz im Garten</t>
  </si>
  <si>
    <t>Sortimente</t>
  </si>
  <si>
    <t xml:space="preserve">WB </t>
  </si>
  <si>
    <t>Alternative Böden (Bambus, Kork, Vinyl)</t>
  </si>
  <si>
    <t>Aquaristik &amp; Zoo</t>
  </si>
  <si>
    <t>Arbeitsschutz</t>
  </si>
  <si>
    <t>Bauchemie</t>
  </si>
  <si>
    <t>Baufertigteile</t>
  </si>
  <si>
    <t>Baugeräte (Anhänger, Leitern, Baueimer)</t>
  </si>
  <si>
    <t>Beleuchtung</t>
  </si>
  <si>
    <t>Bodenbeläge (Teppichboden &amp; PVC)</t>
  </si>
  <si>
    <t>Brennstoffe</t>
  </si>
  <si>
    <t>Deko Weihnachten, Ostern, Halloween</t>
  </si>
  <si>
    <t>Dünger / Erde / Pflanzenschutz</t>
  </si>
  <si>
    <t>Einlagerung / Boxen / Regale</t>
  </si>
  <si>
    <t>Eisenwaren / Beschläge</t>
  </si>
  <si>
    <t>Elektro</t>
  </si>
  <si>
    <t>Entwässerung</t>
  </si>
  <si>
    <t>Fanshop</t>
  </si>
  <si>
    <t>Farben &amp; Lacke</t>
  </si>
  <si>
    <t>Fensterbänke (Holz &amp; Alu)</t>
  </si>
  <si>
    <t>Fensterbänke (Naturstein)</t>
  </si>
  <si>
    <t>Fliesen</t>
  </si>
  <si>
    <t>Fußmatten</t>
  </si>
  <si>
    <t>Ziergabionen</t>
  </si>
  <si>
    <t>Gartenbaustoffe</t>
  </si>
  <si>
    <t>Gartendeko</t>
  </si>
  <si>
    <t>Gartengeräte / -werkzeuge / -maschinen</t>
  </si>
  <si>
    <t>Gartenhäuser &amp; Carports</t>
  </si>
  <si>
    <t>Gartenmöbel</t>
  </si>
  <si>
    <t>Gas</t>
  </si>
  <si>
    <t>Grill</t>
  </si>
  <si>
    <t>Haushaltsleitern</t>
  </si>
  <si>
    <t>Heizung</t>
  </si>
  <si>
    <t>Holz</t>
  </si>
  <si>
    <t>Holzfliesen</t>
  </si>
  <si>
    <t>Holzpflege</t>
  </si>
  <si>
    <t>Innendeko</t>
  </si>
  <si>
    <t>Insektenschutz</t>
  </si>
  <si>
    <t>Klimageräte / Ventilatoren</t>
  </si>
  <si>
    <t>Küchen</t>
  </si>
  <si>
    <t>Küchenarbeitsplatten</t>
  </si>
  <si>
    <t>Lüftung</t>
  </si>
  <si>
    <t>Malerzubehör</t>
  </si>
  <si>
    <t>Markisen</t>
  </si>
  <si>
    <t>Maschinen &amp; Zubehör</t>
  </si>
  <si>
    <t>Mechanische &amp; Elektr. Sicherheit</t>
  </si>
  <si>
    <t>Pflanzen</t>
  </si>
  <si>
    <t xml:space="preserve">Platten </t>
  </si>
  <si>
    <t>Reinigung</t>
  </si>
  <si>
    <t>Sand &amp; Kies</t>
  </si>
  <si>
    <t>Sanitär</t>
  </si>
  <si>
    <t>Sauna &amp; Infrarotkabinen</t>
  </si>
  <si>
    <t>Schmieren, Fetten, Ölen</t>
  </si>
  <si>
    <t>Schwimmbad</t>
  </si>
  <si>
    <t>Sonnenschutz</t>
  </si>
  <si>
    <t>Tapeten &amp; Wandbeläge</t>
  </si>
  <si>
    <t>Teichbau</t>
  </si>
  <si>
    <t>Terrassenbeläge</t>
  </si>
  <si>
    <t>Zäune</t>
  </si>
  <si>
    <t>ENG</t>
  </si>
  <si>
    <t>alternative flooring (bambus, cork, vinyl)</t>
  </si>
  <si>
    <t>air-conditioning</t>
  </si>
  <si>
    <t>awnings</t>
  </si>
  <si>
    <t>building material</t>
  </si>
  <si>
    <t>cleaning</t>
  </si>
  <si>
    <t>construction chemicals</t>
  </si>
  <si>
    <t>construction equipment (trailer, ladder, bucket)</t>
  </si>
  <si>
    <t>deck tiles</t>
  </si>
  <si>
    <t>decking</t>
  </si>
  <si>
    <t>decoration Christmas, Easter, Halloween</t>
  </si>
  <si>
    <t>drainage</t>
  </si>
  <si>
    <t>electrical</t>
  </si>
  <si>
    <t>fanshop</t>
  </si>
  <si>
    <t>fencing</t>
  </si>
  <si>
    <t>fertilizer/ soil/ plant protection</t>
  </si>
  <si>
    <t>firewood and charcoal</t>
  </si>
  <si>
    <t>fishkeeping &amp; zoo</t>
  </si>
  <si>
    <t>flooring (carpeting &amp; pvc)</t>
  </si>
  <si>
    <t>gabions</t>
  </si>
  <si>
    <t>garden decoration</t>
  </si>
  <si>
    <t>garden furniture</t>
  </si>
  <si>
    <t>gas</t>
  </si>
  <si>
    <t>hardware</t>
  </si>
  <si>
    <t>heater</t>
  </si>
  <si>
    <t>insect screen</t>
  </si>
  <si>
    <t>interior decoration</t>
  </si>
  <si>
    <t>kitchen</t>
  </si>
  <si>
    <t>kitchen worktops</t>
  </si>
  <si>
    <t>landscaping materials</t>
  </si>
  <si>
    <t>lighting</t>
  </si>
  <si>
    <t>maschines &amp; accessories</t>
  </si>
  <si>
    <t>millwork</t>
  </si>
  <si>
    <t>paint</t>
  </si>
  <si>
    <t>painting accessories</t>
  </si>
  <si>
    <t>parquet, laminate flooring, flooring accessoires</t>
  </si>
  <si>
    <t>plants</t>
  </si>
  <si>
    <t>plywood</t>
  </si>
  <si>
    <t>pond construction</t>
  </si>
  <si>
    <t>pool</t>
  </si>
  <si>
    <t>sand &amp; gravel</t>
  </si>
  <si>
    <t>sanitary</t>
  </si>
  <si>
    <t>sauna &amp; infraredcabins</t>
  </si>
  <si>
    <t>security</t>
  </si>
  <si>
    <t>storage</t>
  </si>
  <si>
    <t>summer houses &amp; carports</t>
  </si>
  <si>
    <t>sunblind</t>
  </si>
  <si>
    <t>tiles</t>
  </si>
  <si>
    <t>timber</t>
  </si>
  <si>
    <t>tools</t>
  </si>
  <si>
    <t>ventilation</t>
  </si>
  <si>
    <t>wallpaper</t>
  </si>
  <si>
    <t>window sill (natural stone)</t>
  </si>
  <si>
    <t>window sill (wood &amp; aluminum)</t>
  </si>
  <si>
    <t>wood preservation</t>
  </si>
  <si>
    <t>work protection</t>
  </si>
  <si>
    <t>door mats</t>
  </si>
  <si>
    <t>Werkbänke / Werkstattzubehör</t>
  </si>
  <si>
    <t>Werkzeuge</t>
  </si>
  <si>
    <t>Drop Down Liste</t>
  </si>
  <si>
    <t>ladders</t>
  </si>
  <si>
    <t>work bench &amp; garage cabinet systems</t>
  </si>
  <si>
    <t>oils &amp; lubricants</t>
  </si>
  <si>
    <t>shelving</t>
  </si>
  <si>
    <t xml:space="preserve">storage </t>
  </si>
  <si>
    <t>Parkett, Laminat, Fußbodenzubehör</t>
  </si>
  <si>
    <t>garden tools and machines</t>
  </si>
  <si>
    <t>grills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</si>
</sst>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Porsche News Gothic"/>
      <family val="0"/>
    </font>
    <font>
      <sz val="8"/>
      <name val="Porsche News Gothic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Porsche News Gothic"/>
      <family val="0"/>
    </font>
    <font>
      <sz val="16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u val="single"/>
      <sz val="10"/>
      <color indexed="12"/>
      <name val="Porsche News Gothic"/>
      <family val="0"/>
    </font>
    <font>
      <u val="single"/>
      <sz val="10"/>
      <color indexed="36"/>
      <name val="Porsche News Gothic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Porsche News Gothic"/>
      <family val="0"/>
    </font>
    <font>
      <b/>
      <sz val="10"/>
      <color indexed="10"/>
      <name val="Porsche News Gothic"/>
      <family val="0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Porsche News Gothic"/>
      <family val="0"/>
    </font>
    <font>
      <sz val="10"/>
      <color indexed="9"/>
      <name val="Arial"/>
      <family val="2"/>
    </font>
    <font>
      <i/>
      <sz val="12"/>
      <color indexed="9"/>
      <name val="Arial"/>
      <family val="2"/>
    </font>
    <font>
      <b/>
      <sz val="10"/>
      <color indexed="9"/>
      <name val="Porsche News Goth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9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1" fontId="6" fillId="35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19" fillId="35" borderId="32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3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" fontId="5" fillId="35" borderId="23" xfId="0" applyNumberFormat="1" applyFont="1" applyFill="1" applyBorder="1" applyAlignment="1">
      <alignment horizontal="center" vertical="center" wrapText="1"/>
    </xf>
    <xf numFmtId="3" fontId="5" fillId="35" borderId="36" xfId="0" applyNumberFormat="1" applyFont="1" applyFill="1" applyBorder="1" applyAlignment="1">
      <alignment horizontal="center" vertical="center" wrapText="1"/>
    </xf>
    <xf numFmtId="3" fontId="5" fillId="35" borderId="16" xfId="0" applyNumberFormat="1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0" fontId="12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33" borderId="23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6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20" fillId="35" borderId="17" xfId="33" applyFont="1" applyFill="1" applyBorder="1" applyAlignment="1">
      <alignment horizontal="center" vertical="center" wrapText="1"/>
      <protection/>
    </xf>
    <xf numFmtId="0" fontId="20" fillId="35" borderId="43" xfId="33" applyFont="1" applyFill="1" applyBorder="1" applyAlignment="1">
      <alignment horizontal="center" vertical="center" wrapText="1"/>
      <protection/>
    </xf>
    <xf numFmtId="0" fontId="20" fillId="35" borderId="44" xfId="33" applyFont="1" applyFill="1" applyBorder="1" applyAlignment="1">
      <alignment horizontal="center" vertical="center" wrapText="1"/>
      <protection/>
    </xf>
    <xf numFmtId="0" fontId="5" fillId="35" borderId="45" xfId="0" applyFont="1" applyFill="1" applyBorder="1" applyAlignment="1">
      <alignment horizontal="center" vertical="center" wrapText="1"/>
    </xf>
    <xf numFmtId="0" fontId="19" fillId="35" borderId="37" xfId="0" applyFont="1" applyFill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 wrapText="1"/>
    </xf>
    <xf numFmtId="0" fontId="19" fillId="35" borderId="39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1" fontId="5" fillId="35" borderId="38" xfId="0" applyNumberFormat="1" applyFont="1" applyFill="1" applyBorder="1" applyAlignment="1">
      <alignment horizontal="center" vertical="center" wrapText="1"/>
    </xf>
    <xf numFmtId="3" fontId="5" fillId="35" borderId="37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20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18" fillId="33" borderId="14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1" fontId="24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9" fontId="24" fillId="33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49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33" borderId="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vertical="center"/>
    </xf>
    <xf numFmtId="1" fontId="0" fillId="0" borderId="23" xfId="0" applyNumberFormat="1" applyBorder="1" applyAlignment="1" applyProtection="1">
      <alignment horizontal="center"/>
      <protection locked="0"/>
    </xf>
    <xf numFmtId="49" fontId="0" fillId="36" borderId="0" xfId="0" applyNumberFormat="1" applyFont="1" applyFill="1" applyBorder="1" applyAlignment="1">
      <alignment horizontal="right"/>
    </xf>
    <xf numFmtId="0" fontId="29" fillId="36" borderId="0" xfId="0" applyFont="1" applyFill="1" applyBorder="1" applyAlignment="1">
      <alignment/>
    </xf>
    <xf numFmtId="49" fontId="29" fillId="36" borderId="0" xfId="0" applyNumberFormat="1" applyFont="1" applyFill="1" applyBorder="1" applyAlignment="1">
      <alignment/>
    </xf>
    <xf numFmtId="0" fontId="29" fillId="36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49" fontId="26" fillId="36" borderId="0" xfId="0" applyNumberFormat="1" applyFont="1" applyFill="1" applyBorder="1" applyAlignment="1">
      <alignment/>
    </xf>
    <xf numFmtId="0" fontId="26" fillId="36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left" vertical="center"/>
    </xf>
    <xf numFmtId="0" fontId="26" fillId="36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33" borderId="10" xfId="0" applyFont="1" applyFill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47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4" fillId="34" borderId="3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17" fillId="33" borderId="40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3" borderId="47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8" fillId="33" borderId="49" xfId="0" applyFont="1" applyFill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0" fillId="0" borderId="16" xfId="0" applyBorder="1" applyAlignment="1" applyProtection="1">
      <alignment horizontal="left"/>
      <protection locked="0"/>
    </xf>
    <xf numFmtId="0" fontId="4" fillId="34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3" fontId="6" fillId="35" borderId="54" xfId="0" applyNumberFormat="1" applyFont="1" applyFill="1" applyBorder="1" applyAlignment="1">
      <alignment horizontal="center" vertical="center" wrapText="1"/>
    </xf>
    <xf numFmtId="3" fontId="6" fillId="35" borderId="30" xfId="0" applyNumberFormat="1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rd_ZL Listungsdaten_Mengenverteile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0</xdr:row>
      <xdr:rowOff>47625</xdr:rowOff>
    </xdr:from>
    <xdr:to>
      <xdr:col>16</xdr:col>
      <xdr:colOff>552450</xdr:colOff>
      <xdr:row>1</xdr:row>
      <xdr:rowOff>190500</xdr:rowOff>
    </xdr:to>
    <xdr:pic>
      <xdr:nvPicPr>
        <xdr:cNvPr id="1" name="Picture 55" descr="logo_top_hornbach"/>
        <xdr:cNvPicPr preferRelativeResize="1">
          <a:picLocks noChangeAspect="1"/>
        </xdr:cNvPicPr>
      </xdr:nvPicPr>
      <xdr:blipFill>
        <a:blip r:embed="rId1"/>
        <a:srcRect r="5374"/>
        <a:stretch>
          <a:fillRect/>
        </a:stretch>
      </xdr:blipFill>
      <xdr:spPr>
        <a:xfrm>
          <a:off x="8591550" y="47625"/>
          <a:ext cx="2257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</xdr:row>
      <xdr:rowOff>133350</xdr:rowOff>
    </xdr:from>
    <xdr:to>
      <xdr:col>5</xdr:col>
      <xdr:colOff>476250</xdr:colOff>
      <xdr:row>84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9888200"/>
          <a:ext cx="2409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217"/>
  <sheetViews>
    <sheetView tabSelected="1" zoomScaleSheetLayoutView="100" zoomScalePageLayoutView="0" workbookViewId="0" topLeftCell="A1">
      <selection activeCell="I10" sqref="I10:K10"/>
    </sheetView>
  </sheetViews>
  <sheetFormatPr defaultColWidth="11.50390625" defaultRowHeight="12.75"/>
  <cols>
    <col min="1" max="1" width="10.50390625" style="6" customWidth="1"/>
    <col min="2" max="2" width="3.875" style="6" customWidth="1"/>
    <col min="3" max="17" width="8.625" style="6" customWidth="1"/>
    <col min="18" max="21" width="11.50390625" style="6" customWidth="1"/>
    <col min="22" max="23" width="14.50390625" style="6" customWidth="1"/>
    <col min="24" max="24" width="34.50390625" style="6" bestFit="1" customWidth="1"/>
    <col min="25" max="27" width="6.625" style="6" customWidth="1"/>
    <col min="28" max="28" width="43.00390625" style="6" bestFit="1" customWidth="1"/>
    <col min="29" max="29" width="7.00390625" style="6" customWidth="1"/>
    <col min="30" max="30" width="8.125" style="6" customWidth="1"/>
    <col min="31" max="31" width="2.00390625" style="6" bestFit="1" customWidth="1"/>
    <col min="32" max="32" width="44.125" style="6" bestFit="1" customWidth="1"/>
    <col min="33" max="33" width="2.00390625" style="6" bestFit="1" customWidth="1"/>
    <col min="34" max="16384" width="11.50390625" style="6" customWidth="1"/>
  </cols>
  <sheetData>
    <row r="1" spans="1:29" s="4" customFormat="1" ht="21">
      <c r="A1" s="214" t="str">
        <f>IF(I3="Deutsch","Lieferantenpräsentation","vendor presentation")</f>
        <v>vendor presentation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6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19" ht="17.25">
      <c r="A2" s="29"/>
      <c r="B2" s="5"/>
      <c r="Q2" s="30"/>
      <c r="R2" s="134"/>
      <c r="S2" s="134"/>
    </row>
    <row r="3" spans="1:19" ht="15" customHeight="1">
      <c r="A3" s="41" t="s">
        <v>5</v>
      </c>
      <c r="B3" s="3"/>
      <c r="C3" s="3"/>
      <c r="D3" s="3"/>
      <c r="E3" s="3"/>
      <c r="F3" s="3"/>
      <c r="G3" s="3"/>
      <c r="H3" s="3"/>
      <c r="I3" s="10" t="s">
        <v>4</v>
      </c>
      <c r="J3" s="3"/>
      <c r="K3" s="3"/>
      <c r="L3" s="3"/>
      <c r="M3" s="3"/>
      <c r="N3" s="3"/>
      <c r="O3" s="212" t="str">
        <f>IF(I3="Deutsch","Bewertung:","Rating:")</f>
        <v>Rating:</v>
      </c>
      <c r="P3" s="212"/>
      <c r="Q3" s="31">
        <f>IF(C80&lt;&gt;"Bitte auswählen/ Please choose",C80,"")</f>
      </c>
      <c r="R3" s="134"/>
      <c r="S3" s="134"/>
    </row>
    <row r="4" spans="1:19" ht="15" customHeight="1">
      <c r="A4" s="204" t="str">
        <f>IF($I$3="English","Please send the completed document to the following e-mail-adress:","Bitte senden Sie das ausgefüllte Formular an die folgende E-Mail-Adresse:")</f>
        <v>Please send the completed document to the following e-mail-adress:</v>
      </c>
      <c r="B4" s="205"/>
      <c r="C4" s="205"/>
      <c r="D4" s="205"/>
      <c r="E4" s="205"/>
      <c r="F4" s="205"/>
      <c r="G4" s="205"/>
      <c r="H4" s="205"/>
      <c r="I4" s="205"/>
      <c r="J4" s="205"/>
      <c r="K4" s="196" t="str">
        <f>IF($I$3="Deutsch",A88,B88)</f>
        <v>is filled automatically when you choose a main assortment</v>
      </c>
      <c r="L4" s="196"/>
      <c r="M4" s="196"/>
      <c r="N4" s="196"/>
      <c r="O4" s="196"/>
      <c r="P4" s="196"/>
      <c r="Q4" s="197"/>
      <c r="R4" s="134"/>
      <c r="S4" s="134"/>
    </row>
    <row r="5" spans="1:24" ht="15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198"/>
      <c r="L5" s="198"/>
      <c r="M5" s="198"/>
      <c r="N5" s="198"/>
      <c r="O5" s="198"/>
      <c r="P5" s="198"/>
      <c r="Q5" s="199"/>
      <c r="R5" s="135"/>
      <c r="S5" s="136"/>
      <c r="T5" s="156"/>
      <c r="U5" s="156"/>
      <c r="V5" s="156"/>
      <c r="W5" s="156"/>
      <c r="X5" s="156"/>
    </row>
    <row r="6" spans="1:24" s="9" customFormat="1" ht="36" customHeight="1">
      <c r="A6" s="200" t="str">
        <f>IF(I3="Deutsch","I. Lieferantendaten","I. supplier information")</f>
        <v>I. supplier information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O6" s="201"/>
      <c r="P6" s="201"/>
      <c r="Q6" s="203"/>
      <c r="R6" s="135"/>
      <c r="S6" s="136"/>
      <c r="T6" s="156"/>
      <c r="U6" s="156"/>
      <c r="V6" s="156"/>
      <c r="W6" s="156"/>
      <c r="X6" s="156"/>
    </row>
    <row r="7" spans="1:30" ht="30.75" customHeight="1">
      <c r="A7" s="217"/>
      <c r="B7" s="7"/>
      <c r="C7" s="194" t="str">
        <f>IF(I3="English","supplier / company name","Lieferantenname")</f>
        <v>supplier / company name</v>
      </c>
      <c r="D7" s="194"/>
      <c r="E7" s="194"/>
      <c r="F7" s="194"/>
      <c r="G7" s="13"/>
      <c r="H7" s="3"/>
      <c r="I7" s="182" t="str">
        <f>IF(I3="English","main assortment","Sortimentsschwerpunkt")</f>
        <v>main assortment</v>
      </c>
      <c r="J7" s="183"/>
      <c r="K7" s="183"/>
      <c r="L7" s="183"/>
      <c r="M7" s="186"/>
      <c r="N7" s="183"/>
      <c r="O7" s="183"/>
      <c r="P7" s="183"/>
      <c r="Q7" s="187"/>
      <c r="R7" s="137"/>
      <c r="S7" s="138"/>
      <c r="T7" s="157"/>
      <c r="U7" s="157"/>
      <c r="V7" s="160" t="s">
        <v>224</v>
      </c>
      <c r="W7" s="160"/>
      <c r="X7" s="161" t="s">
        <v>106</v>
      </c>
      <c r="Y7" s="162" t="s">
        <v>107</v>
      </c>
      <c r="Z7" s="162" t="s">
        <v>18</v>
      </c>
      <c r="AA7" s="162"/>
      <c r="AB7" s="137" t="s">
        <v>165</v>
      </c>
      <c r="AC7" s="137" t="s">
        <v>17</v>
      </c>
      <c r="AD7" s="9"/>
    </row>
    <row r="8" spans="1:33" ht="15">
      <c r="A8" s="218"/>
      <c r="B8" s="7"/>
      <c r="C8" s="173" t="str">
        <f>IF($I$3="English","please enter here","Bitte hier eingeben")</f>
        <v>please enter here</v>
      </c>
      <c r="D8" s="174"/>
      <c r="E8" s="174"/>
      <c r="F8" s="174"/>
      <c r="G8" s="174"/>
      <c r="H8" s="174"/>
      <c r="I8" s="179" t="s">
        <v>6</v>
      </c>
      <c r="J8" s="179"/>
      <c r="K8" s="179"/>
      <c r="L8" s="179"/>
      <c r="M8" s="184"/>
      <c r="N8" s="184"/>
      <c r="O8" s="184"/>
      <c r="P8" s="184"/>
      <c r="Q8" s="185"/>
      <c r="R8" s="139">
        <f>VLOOKUP(I8,X8:Y132,2,FALSE)</f>
        <v>6</v>
      </c>
      <c r="S8" s="139">
        <f>VLOOKUP(I8,X8:Z132,3,FALSE)</f>
        <v>0</v>
      </c>
      <c r="V8" s="163" t="str">
        <f aca="true" t="shared" si="0" ref="V8:V39">IF($I$3="English",AB8,X8)</f>
        <v>Bitte auswählen/ please choose</v>
      </c>
      <c r="W8" s="163">
        <f aca="true" t="shared" si="1" ref="W8:W39">IF($I$3="English",AC8,Y8)</f>
        <v>6</v>
      </c>
      <c r="X8" s="164" t="s">
        <v>6</v>
      </c>
      <c r="Y8" s="165">
        <v>6</v>
      </c>
      <c r="Z8" s="165"/>
      <c r="AA8" s="165"/>
      <c r="AB8" s="164" t="s">
        <v>6</v>
      </c>
      <c r="AC8" s="166">
        <v>6</v>
      </c>
      <c r="AD8" s="159"/>
      <c r="AE8" s="148"/>
      <c r="AF8" s="28"/>
      <c r="AG8" s="149"/>
    </row>
    <row r="9" spans="1:33" ht="30.75" customHeight="1">
      <c r="A9" s="218"/>
      <c r="B9" s="7"/>
      <c r="C9" s="194" t="str">
        <f>IF(I3="English","address","Adresse")</f>
        <v>address</v>
      </c>
      <c r="D9" s="194"/>
      <c r="E9" s="194"/>
      <c r="F9" s="194"/>
      <c r="G9" s="194"/>
      <c r="H9" s="194"/>
      <c r="I9" s="194"/>
      <c r="J9" s="13"/>
      <c r="K9" s="13"/>
      <c r="L9" s="3"/>
      <c r="M9" s="3"/>
      <c r="N9" s="3"/>
      <c r="O9" s="3"/>
      <c r="P9" s="3"/>
      <c r="Q9" s="31"/>
      <c r="R9" s="134"/>
      <c r="S9" s="134"/>
      <c r="V9" s="163" t="str">
        <f t="shared" si="0"/>
        <v>air-conditioning</v>
      </c>
      <c r="W9" s="163">
        <f t="shared" si="1"/>
        <v>1</v>
      </c>
      <c r="X9" s="167" t="s">
        <v>108</v>
      </c>
      <c r="Y9" s="165">
        <v>3</v>
      </c>
      <c r="Z9" s="165">
        <v>10</v>
      </c>
      <c r="AA9" s="165"/>
      <c r="AB9" s="167" t="s">
        <v>167</v>
      </c>
      <c r="AC9" s="165">
        <v>1</v>
      </c>
      <c r="AD9" s="150"/>
      <c r="AE9" s="151"/>
      <c r="AF9" s="150"/>
      <c r="AG9" s="151"/>
    </row>
    <row r="10" spans="1:33" ht="15" customHeight="1">
      <c r="A10" s="218"/>
      <c r="B10" s="7"/>
      <c r="C10" s="172" t="str">
        <f>IF(I3="Deutsch","Straße, Nr.","street, no.")</f>
        <v>street, no.</v>
      </c>
      <c r="D10" s="172"/>
      <c r="E10" s="172"/>
      <c r="F10" s="234"/>
      <c r="G10" s="27"/>
      <c r="H10" s="27"/>
      <c r="I10" s="191" t="str">
        <f>IF(I3="Deutsch","PLZ","zip code")</f>
        <v>zip code</v>
      </c>
      <c r="J10" s="191"/>
      <c r="K10" s="191"/>
      <c r="L10" s="27"/>
      <c r="M10" s="27"/>
      <c r="N10" s="238" t="str">
        <f>IF(I3="English","city","Stadt")</f>
        <v>city</v>
      </c>
      <c r="O10" s="239"/>
      <c r="P10" s="239"/>
      <c r="Q10" s="240"/>
      <c r="R10" s="134"/>
      <c r="S10" s="134"/>
      <c r="V10" s="163" t="str">
        <f t="shared" si="0"/>
        <v>alternative flooring (bambus, cork, vinyl)</v>
      </c>
      <c r="W10" s="163">
        <f t="shared" si="1"/>
        <v>3</v>
      </c>
      <c r="X10" s="167" t="s">
        <v>109</v>
      </c>
      <c r="Y10" s="165">
        <v>5</v>
      </c>
      <c r="Z10" s="165">
        <v>22</v>
      </c>
      <c r="AA10" s="165"/>
      <c r="AB10" s="167" t="s">
        <v>166</v>
      </c>
      <c r="AC10" s="165">
        <v>3</v>
      </c>
      <c r="AD10" s="150"/>
      <c r="AE10" s="151"/>
      <c r="AF10" s="150"/>
      <c r="AG10" s="151"/>
    </row>
    <row r="11" spans="1:33" ht="15" customHeight="1">
      <c r="A11" s="218"/>
      <c r="B11" s="7"/>
      <c r="C11" s="173" t="str">
        <f>IF(I3="English","please enter here","Bitte hier eingeben")</f>
        <v>please enter here</v>
      </c>
      <c r="D11" s="173"/>
      <c r="E11" s="173"/>
      <c r="F11" s="174"/>
      <c r="G11" s="174"/>
      <c r="H11" s="27"/>
      <c r="I11" s="179" t="str">
        <f>IF($I$3="English","please enter here","Bitte hier eingeben")</f>
        <v>please enter here</v>
      </c>
      <c r="J11" s="193"/>
      <c r="K11" s="193"/>
      <c r="L11" s="193"/>
      <c r="M11" s="27"/>
      <c r="N11" s="179" t="str">
        <f>IF($I$3="English","please enter here","Bitte hier eingeben")</f>
        <v>please enter here</v>
      </c>
      <c r="O11" s="193"/>
      <c r="P11" s="193"/>
      <c r="Q11" s="235"/>
      <c r="R11" s="134"/>
      <c r="S11" s="134"/>
      <c r="V11" s="163" t="str">
        <f t="shared" si="0"/>
        <v>awnings</v>
      </c>
      <c r="W11" s="163">
        <f t="shared" si="1"/>
        <v>3</v>
      </c>
      <c r="X11" s="167" t="s">
        <v>110</v>
      </c>
      <c r="Y11" s="165">
        <v>1</v>
      </c>
      <c r="Z11" s="165">
        <v>9</v>
      </c>
      <c r="AA11" s="165"/>
      <c r="AB11" s="167" t="s">
        <v>168</v>
      </c>
      <c r="AC11" s="165">
        <v>3</v>
      </c>
      <c r="AD11" s="150"/>
      <c r="AE11" s="151"/>
      <c r="AF11" s="150"/>
      <c r="AG11" s="151"/>
    </row>
    <row r="12" spans="1:33" ht="15" customHeight="1">
      <c r="A12" s="218"/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134"/>
      <c r="S12" s="134"/>
      <c r="V12" s="163" t="str">
        <f t="shared" si="0"/>
        <v>building material</v>
      </c>
      <c r="W12" s="163">
        <f t="shared" si="1"/>
        <v>3</v>
      </c>
      <c r="X12" s="167" t="s">
        <v>111</v>
      </c>
      <c r="Y12" s="165">
        <v>3</v>
      </c>
      <c r="Z12" s="165">
        <v>2</v>
      </c>
      <c r="AA12" s="165"/>
      <c r="AB12" s="167" t="s">
        <v>169</v>
      </c>
      <c r="AC12" s="165">
        <v>3</v>
      </c>
      <c r="AD12" s="150"/>
      <c r="AE12" s="151"/>
      <c r="AF12" s="150"/>
      <c r="AG12" s="151"/>
    </row>
    <row r="13" spans="1:33" ht="15" customHeight="1">
      <c r="A13" s="218"/>
      <c r="B13" s="7"/>
      <c r="C13" s="172" t="str">
        <f>IF(I3="Deutsch","Region","county")</f>
        <v>county</v>
      </c>
      <c r="D13" s="172"/>
      <c r="E13" s="172"/>
      <c r="F13" s="27"/>
      <c r="G13" s="27"/>
      <c r="H13" s="27"/>
      <c r="I13" s="191" t="str">
        <f>IF(I3="Deutsch","Land","country")</f>
        <v>country</v>
      </c>
      <c r="J13" s="191"/>
      <c r="K13" s="191"/>
      <c r="L13" s="27"/>
      <c r="M13" s="27"/>
      <c r="N13" s="191" t="str">
        <f>IF(I3="Deutsch","Webseite","homepage")</f>
        <v>homepage</v>
      </c>
      <c r="O13" s="191"/>
      <c r="P13" s="191"/>
      <c r="Q13" s="192"/>
      <c r="R13" s="134"/>
      <c r="S13" s="134"/>
      <c r="V13" s="163" t="str">
        <f t="shared" si="0"/>
        <v>cleaning</v>
      </c>
      <c r="W13" s="163">
        <f t="shared" si="1"/>
        <v>1</v>
      </c>
      <c r="X13" s="167" t="s">
        <v>112</v>
      </c>
      <c r="Y13" s="165">
        <v>3</v>
      </c>
      <c r="Z13" s="165">
        <v>14</v>
      </c>
      <c r="AA13" s="165"/>
      <c r="AB13" s="167" t="s">
        <v>170</v>
      </c>
      <c r="AC13" s="165">
        <v>1</v>
      </c>
      <c r="AD13" s="150"/>
      <c r="AE13" s="151"/>
      <c r="AF13" s="150"/>
      <c r="AG13" s="151"/>
    </row>
    <row r="14" spans="1:33" ht="15" customHeight="1">
      <c r="A14" s="218"/>
      <c r="B14" s="7"/>
      <c r="C14" s="173" t="str">
        <f>IF(I3="English","please enter here","Bitte hier eingeben")</f>
        <v>please enter here</v>
      </c>
      <c r="D14" s="173"/>
      <c r="E14" s="173"/>
      <c r="F14" s="174"/>
      <c r="G14" s="174"/>
      <c r="H14" s="27"/>
      <c r="I14" s="179" t="str">
        <f>IF($I$3="English","please enter here","Bitte hier eingeben")</f>
        <v>please enter here</v>
      </c>
      <c r="J14" s="193"/>
      <c r="K14" s="193"/>
      <c r="L14" s="193"/>
      <c r="M14" s="27"/>
      <c r="N14" s="179" t="str">
        <f>IF($I$3="English","please enter here","Bitte hier eingeben")</f>
        <v>please enter here</v>
      </c>
      <c r="O14" s="193"/>
      <c r="P14" s="193"/>
      <c r="Q14" s="235"/>
      <c r="R14" s="134"/>
      <c r="S14" s="134"/>
      <c r="V14" s="163" t="str">
        <f t="shared" si="0"/>
        <v>construction chemicals</v>
      </c>
      <c r="W14" s="163">
        <f t="shared" si="1"/>
        <v>3</v>
      </c>
      <c r="X14" s="167" t="s">
        <v>113</v>
      </c>
      <c r="Y14" s="165">
        <v>3</v>
      </c>
      <c r="Z14" s="165">
        <v>2</v>
      </c>
      <c r="AA14" s="165"/>
      <c r="AB14" s="167" t="s">
        <v>171</v>
      </c>
      <c r="AC14" s="165">
        <v>3</v>
      </c>
      <c r="AD14" s="150"/>
      <c r="AE14" s="151"/>
      <c r="AF14" s="150"/>
      <c r="AG14" s="151"/>
    </row>
    <row r="15" spans="1:33" ht="15" customHeight="1">
      <c r="A15" s="218"/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8"/>
      <c r="R15" s="134"/>
      <c r="S15" s="134"/>
      <c r="V15" s="163" t="str">
        <f t="shared" si="0"/>
        <v>construction equipment (trailer, ladder, bucket)</v>
      </c>
      <c r="W15" s="163">
        <f t="shared" si="1"/>
        <v>3</v>
      </c>
      <c r="X15" s="167" t="str">
        <f>IF(I3="English","building material","Baustoffe")</f>
        <v>building material</v>
      </c>
      <c r="Y15" s="165">
        <v>3</v>
      </c>
      <c r="Z15" s="165">
        <v>2</v>
      </c>
      <c r="AA15" s="165"/>
      <c r="AB15" s="167" t="s">
        <v>172</v>
      </c>
      <c r="AC15" s="165">
        <v>3</v>
      </c>
      <c r="AD15" s="150"/>
      <c r="AE15" s="151"/>
      <c r="AF15" s="150"/>
      <c r="AG15" s="151"/>
    </row>
    <row r="16" spans="1:33" ht="30.75" customHeight="1">
      <c r="A16" s="218"/>
      <c r="B16" s="7"/>
      <c r="C16" s="194" t="str">
        <f>IF(I3="Deutsch","Ansprechpartner für Hornbach","contact person for HORNBACH")</f>
        <v>contact person for HORNBACH</v>
      </c>
      <c r="D16" s="194"/>
      <c r="E16" s="194"/>
      <c r="F16" s="194"/>
      <c r="G16" s="3"/>
      <c r="H16" s="3"/>
      <c r="I16" s="194" t="str">
        <f>IF(I3="Deutsch","Funktion des Ansprechpartners","function contact person")</f>
        <v>function contact person</v>
      </c>
      <c r="J16" s="194"/>
      <c r="K16" s="194"/>
      <c r="L16" s="194"/>
      <c r="M16" s="194"/>
      <c r="N16" s="1" t="str">
        <f>IF(I3="Deutsch","Tel. Nr.","tel. no.")</f>
        <v>tel. no.</v>
      </c>
      <c r="O16" s="1"/>
      <c r="P16" s="13"/>
      <c r="Q16" s="32"/>
      <c r="R16" s="134"/>
      <c r="S16" s="134"/>
      <c r="V16" s="163" t="str">
        <f t="shared" si="0"/>
        <v>deck tiles</v>
      </c>
      <c r="W16" s="163">
        <f t="shared" si="1"/>
        <v>5</v>
      </c>
      <c r="X16" s="167" t="s">
        <v>114</v>
      </c>
      <c r="Y16" s="165">
        <v>1</v>
      </c>
      <c r="Z16" s="165">
        <v>8</v>
      </c>
      <c r="AA16" s="165"/>
      <c r="AB16" s="167" t="s">
        <v>173</v>
      </c>
      <c r="AC16" s="165">
        <v>5</v>
      </c>
      <c r="AD16" s="150"/>
      <c r="AE16" s="151"/>
      <c r="AF16" s="150"/>
      <c r="AG16" s="151"/>
    </row>
    <row r="17" spans="1:33" ht="28.5" customHeight="1">
      <c r="A17" s="218"/>
      <c r="B17" s="7"/>
      <c r="C17" s="173" t="str">
        <f>IF($I$3="English","please enter here","Bitte hier eingeben")</f>
        <v>please enter here</v>
      </c>
      <c r="D17" s="174"/>
      <c r="E17" s="174"/>
      <c r="F17" s="174"/>
      <c r="G17" s="174"/>
      <c r="H17" s="3"/>
      <c r="I17" s="173" t="str">
        <f>IF($I$3="English","please enter here","Bitte hier eingeben")</f>
        <v>please enter here</v>
      </c>
      <c r="J17" s="174"/>
      <c r="K17" s="174"/>
      <c r="L17" s="174"/>
      <c r="M17" s="174"/>
      <c r="N17" s="173" t="str">
        <f>IF($I$3="English","please enter here","Bitte hier eingeben")</f>
        <v>please enter here</v>
      </c>
      <c r="O17" s="174"/>
      <c r="P17" s="174"/>
      <c r="Q17" s="175"/>
      <c r="R17" s="134"/>
      <c r="S17" s="134"/>
      <c r="V17" s="163" t="str">
        <f t="shared" si="0"/>
        <v>decking</v>
      </c>
      <c r="W17" s="163">
        <f t="shared" si="1"/>
        <v>3</v>
      </c>
      <c r="X17" s="167" t="s">
        <v>115</v>
      </c>
      <c r="Y17" s="165">
        <v>2</v>
      </c>
      <c r="Z17" s="165">
        <v>6</v>
      </c>
      <c r="AA17" s="165"/>
      <c r="AB17" s="167" t="s">
        <v>174</v>
      </c>
      <c r="AC17" s="165">
        <v>3</v>
      </c>
      <c r="AD17" s="150"/>
      <c r="AE17" s="151"/>
      <c r="AF17" s="150"/>
      <c r="AG17" s="151"/>
    </row>
    <row r="18" spans="1:33" ht="30.75" customHeight="1">
      <c r="A18" s="218"/>
      <c r="B18" s="7"/>
      <c r="C18" s="194" t="str">
        <f>IF(I3="English","e-mail","E-Mail")</f>
        <v>e-mail</v>
      </c>
      <c r="D18" s="194"/>
      <c r="E18" s="194"/>
      <c r="F18" s="194"/>
      <c r="G18" s="194"/>
      <c r="H18" s="194"/>
      <c r="I18" s="194" t="str">
        <f>IF(I3="English","fax","Fax")</f>
        <v>fax</v>
      </c>
      <c r="J18" s="194"/>
      <c r="K18" s="194"/>
      <c r="L18" s="194"/>
      <c r="M18" s="194"/>
      <c r="N18" s="1"/>
      <c r="O18" s="3"/>
      <c r="P18" s="3"/>
      <c r="Q18" s="31"/>
      <c r="R18" s="134"/>
      <c r="S18" s="134"/>
      <c r="V18" s="163" t="str">
        <f t="shared" si="0"/>
        <v>decoration Christmas, Easter, Halloween</v>
      </c>
      <c r="W18" s="163">
        <f t="shared" si="1"/>
        <v>5</v>
      </c>
      <c r="X18" s="167" t="s">
        <v>116</v>
      </c>
      <c r="Y18" s="165">
        <v>5</v>
      </c>
      <c r="Z18" s="165">
        <v>17</v>
      </c>
      <c r="AA18" s="165"/>
      <c r="AB18" s="167" t="s">
        <v>175</v>
      </c>
      <c r="AC18" s="165">
        <v>5</v>
      </c>
      <c r="AD18" s="150"/>
      <c r="AE18" s="151"/>
      <c r="AF18" s="150"/>
      <c r="AG18" s="151"/>
    </row>
    <row r="19" spans="1:33" ht="15" customHeight="1">
      <c r="A19" s="218"/>
      <c r="B19" s="7"/>
      <c r="C19" s="173" t="str">
        <f>IF($I$3="English","please enter here","Bitte hier eingeben")</f>
        <v>please enter here</v>
      </c>
      <c r="D19" s="174"/>
      <c r="E19" s="174"/>
      <c r="F19" s="174"/>
      <c r="G19" s="27"/>
      <c r="H19" s="27"/>
      <c r="I19" s="173" t="str">
        <f>IF($I$3="English","please enter here","Bitte hier eingeben")</f>
        <v>please enter here</v>
      </c>
      <c r="J19" s="174"/>
      <c r="K19" s="174"/>
      <c r="L19" s="174"/>
      <c r="M19" s="27"/>
      <c r="N19" s="179"/>
      <c r="O19" s="179"/>
      <c r="P19" s="179"/>
      <c r="Q19" s="207"/>
      <c r="R19" s="134"/>
      <c r="S19" s="134"/>
      <c r="V19" s="163" t="str">
        <f t="shared" si="0"/>
        <v>door mats</v>
      </c>
      <c r="W19" s="163">
        <f t="shared" si="1"/>
        <v>2</v>
      </c>
      <c r="X19" s="167" t="s">
        <v>117</v>
      </c>
      <c r="Y19" s="165">
        <v>5</v>
      </c>
      <c r="Z19" s="165">
        <v>15</v>
      </c>
      <c r="AA19" s="165"/>
      <c r="AB19" s="167" t="s">
        <v>221</v>
      </c>
      <c r="AC19" s="165">
        <v>2</v>
      </c>
      <c r="AD19" s="150"/>
      <c r="AE19" s="151"/>
      <c r="AF19" s="150"/>
      <c r="AG19" s="151"/>
    </row>
    <row r="20" spans="1:33" ht="15" customHeight="1">
      <c r="A20" s="218"/>
      <c r="B20" s="144"/>
      <c r="C20" s="145"/>
      <c r="D20" s="145"/>
      <c r="E20" s="145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1"/>
      <c r="R20" s="134"/>
      <c r="S20" s="134"/>
      <c r="V20" s="163" t="str">
        <f t="shared" si="0"/>
        <v>drainage</v>
      </c>
      <c r="W20" s="163">
        <f t="shared" si="1"/>
        <v>3</v>
      </c>
      <c r="X20" s="167" t="s">
        <v>118</v>
      </c>
      <c r="Y20" s="165">
        <v>5</v>
      </c>
      <c r="Z20" s="165">
        <v>19</v>
      </c>
      <c r="AA20" s="165"/>
      <c r="AB20" s="167" t="s">
        <v>176</v>
      </c>
      <c r="AC20" s="165">
        <v>3</v>
      </c>
      <c r="AD20" s="150"/>
      <c r="AE20" s="151"/>
      <c r="AF20" s="150"/>
      <c r="AG20" s="151"/>
    </row>
    <row r="21" spans="1:33" ht="15">
      <c r="A21" s="218"/>
      <c r="B21" s="144"/>
      <c r="C21" s="145"/>
      <c r="D21" s="145"/>
      <c r="E21" s="145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6"/>
      <c r="R21" s="134"/>
      <c r="S21" s="134"/>
      <c r="V21" s="163" t="str">
        <f t="shared" si="0"/>
        <v>electrical</v>
      </c>
      <c r="W21" s="163">
        <f t="shared" si="1"/>
        <v>1</v>
      </c>
      <c r="X21" s="167" t="s">
        <v>119</v>
      </c>
      <c r="Y21" s="165">
        <v>1</v>
      </c>
      <c r="Z21" s="165">
        <v>7</v>
      </c>
      <c r="AA21" s="165"/>
      <c r="AB21" s="167" t="s">
        <v>177</v>
      </c>
      <c r="AC21" s="165">
        <v>1</v>
      </c>
      <c r="AD21" s="150"/>
      <c r="AE21" s="151"/>
      <c r="AF21" s="150"/>
      <c r="AG21" s="151"/>
    </row>
    <row r="22" spans="1:58" s="14" customFormat="1" ht="33.75" customHeight="1">
      <c r="A22" s="218"/>
      <c r="B22" s="12"/>
      <c r="C22" s="194" t="str">
        <f>IF(I3="Deutsch","Lieferantentyp","type of supplier")</f>
        <v>type of supplier</v>
      </c>
      <c r="D22" s="194"/>
      <c r="E22" s="194"/>
      <c r="F22" s="194"/>
      <c r="G22" s="3"/>
      <c r="H22" s="3"/>
      <c r="I22" s="194" t="str">
        <f>IF(I3="Deutsch","Eigenproduktion in % (Menge)","share of own production in % (qty.)")</f>
        <v>share of own production in % (qty.)</v>
      </c>
      <c r="J22" s="194"/>
      <c r="K22" s="194"/>
      <c r="L22" s="194"/>
      <c r="M22" s="194"/>
      <c r="N22" s="194" t="str">
        <f>IF(I3="Deutsch","Bestehende Lief.-Nr.","existing suppl.-no.")</f>
        <v>existing suppl.-no.</v>
      </c>
      <c r="O22" s="194"/>
      <c r="P22" s="194"/>
      <c r="Q22" s="31"/>
      <c r="R22" s="134"/>
      <c r="S22" s="134"/>
      <c r="T22" s="6"/>
      <c r="U22" s="6"/>
      <c r="V22" s="163" t="str">
        <f t="shared" si="0"/>
        <v>fanshop</v>
      </c>
      <c r="W22" s="163">
        <f t="shared" si="1"/>
        <v>5</v>
      </c>
      <c r="X22" s="167" t="s">
        <v>120</v>
      </c>
      <c r="Y22" s="165">
        <v>1</v>
      </c>
      <c r="Z22" s="165">
        <v>7</v>
      </c>
      <c r="AA22" s="165"/>
      <c r="AB22" s="167" t="s">
        <v>178</v>
      </c>
      <c r="AC22" s="165">
        <v>5</v>
      </c>
      <c r="AD22" s="150"/>
      <c r="AE22" s="151"/>
      <c r="AF22" s="150"/>
      <c r="AG22" s="151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</row>
    <row r="23" spans="1:58" s="14" customFormat="1" ht="15">
      <c r="A23" s="218"/>
      <c r="B23" s="12"/>
      <c r="C23" s="173" t="s">
        <v>6</v>
      </c>
      <c r="D23" s="173"/>
      <c r="E23" s="174"/>
      <c r="F23" s="174"/>
      <c r="G23" s="3"/>
      <c r="H23" s="3"/>
      <c r="I23" s="241" t="s">
        <v>6</v>
      </c>
      <c r="J23" s="174"/>
      <c r="K23" s="174"/>
      <c r="L23" s="174"/>
      <c r="M23" s="13"/>
      <c r="N23" s="179" t="str">
        <f>IF($I$3="English","please enter here","Bitte hier eingeben")</f>
        <v>please enter here</v>
      </c>
      <c r="O23" s="193"/>
      <c r="P23" s="193"/>
      <c r="Q23" s="235"/>
      <c r="R23" s="134"/>
      <c r="S23" s="134"/>
      <c r="T23" s="6"/>
      <c r="U23" s="6"/>
      <c r="V23" s="163" t="str">
        <f t="shared" si="0"/>
        <v>fencing</v>
      </c>
      <c r="W23" s="163">
        <f t="shared" si="1"/>
        <v>5</v>
      </c>
      <c r="X23" s="167" t="s">
        <v>121</v>
      </c>
      <c r="Y23" s="165">
        <v>1</v>
      </c>
      <c r="Z23" s="165">
        <v>8</v>
      </c>
      <c r="AA23" s="165"/>
      <c r="AB23" s="167" t="s">
        <v>179</v>
      </c>
      <c r="AC23" s="165">
        <v>5</v>
      </c>
      <c r="AD23" s="150"/>
      <c r="AE23" s="151"/>
      <c r="AF23" s="150"/>
      <c r="AG23" s="151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</row>
    <row r="24" spans="1:58" s="14" customFormat="1" ht="15">
      <c r="A24" s="218"/>
      <c r="B24" s="237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90"/>
      <c r="R24" s="134"/>
      <c r="S24" s="134"/>
      <c r="T24" s="6"/>
      <c r="U24" s="6"/>
      <c r="V24" s="163" t="str">
        <f t="shared" si="0"/>
        <v>fertilizer/ soil/ plant protection</v>
      </c>
      <c r="W24" s="163">
        <f t="shared" si="1"/>
        <v>5</v>
      </c>
      <c r="X24" s="167" t="s">
        <v>122</v>
      </c>
      <c r="Y24" s="165">
        <v>3</v>
      </c>
      <c r="Z24" s="165">
        <v>2</v>
      </c>
      <c r="AA24" s="165"/>
      <c r="AB24" s="167" t="s">
        <v>180</v>
      </c>
      <c r="AC24" s="165">
        <v>5</v>
      </c>
      <c r="AD24" s="150"/>
      <c r="AE24" s="151"/>
      <c r="AF24" s="150"/>
      <c r="AG24" s="151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</row>
    <row r="25" spans="1:58" s="14" customFormat="1" ht="15">
      <c r="A25" s="218"/>
      <c r="B25" s="237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134"/>
      <c r="S25" s="134"/>
      <c r="T25" s="6"/>
      <c r="U25" s="6"/>
      <c r="V25" s="163" t="str">
        <f t="shared" si="0"/>
        <v>firewood and charcoal</v>
      </c>
      <c r="W25" s="163">
        <f t="shared" si="1"/>
        <v>5</v>
      </c>
      <c r="X25" s="167" t="s">
        <v>123</v>
      </c>
      <c r="Y25" s="165">
        <v>5</v>
      </c>
      <c r="Z25" s="165">
        <v>23</v>
      </c>
      <c r="AA25" s="165"/>
      <c r="AB25" s="167" t="s">
        <v>181</v>
      </c>
      <c r="AC25" s="165">
        <v>5</v>
      </c>
      <c r="AD25" s="150"/>
      <c r="AE25" s="151"/>
      <c r="AF25" s="150"/>
      <c r="AG25" s="151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</row>
    <row r="26" spans="1:33" s="9" customFormat="1" ht="18" customHeight="1">
      <c r="A26" s="218"/>
      <c r="B26" s="23" t="str">
        <f>IF(I3="Deutsch","Detaillierte Lieferantendaten","detailed supplier information")</f>
        <v>detailed supplier information</v>
      </c>
      <c r="C26" s="8"/>
      <c r="D26" s="8"/>
      <c r="E26" s="2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3"/>
      <c r="R26" s="134"/>
      <c r="S26" s="134"/>
      <c r="T26" s="6"/>
      <c r="U26" s="6"/>
      <c r="V26" s="163" t="str">
        <f t="shared" si="0"/>
        <v>fishkeeping &amp; zoo</v>
      </c>
      <c r="W26" s="163">
        <f t="shared" si="1"/>
        <v>5</v>
      </c>
      <c r="X26" s="167" t="s">
        <v>124</v>
      </c>
      <c r="Y26" s="165">
        <v>2</v>
      </c>
      <c r="Z26" s="165">
        <v>5</v>
      </c>
      <c r="AA26" s="165"/>
      <c r="AB26" s="167" t="s">
        <v>182</v>
      </c>
      <c r="AC26" s="165">
        <v>5</v>
      </c>
      <c r="AD26" s="150"/>
      <c r="AE26" s="151"/>
      <c r="AF26" s="150"/>
      <c r="AG26" s="151"/>
    </row>
    <row r="27" spans="1:33" ht="30.75" customHeight="1">
      <c r="A27" s="218"/>
      <c r="B27" s="7"/>
      <c r="C27" s="194" t="str">
        <f>IF(I3="Deutsch","Jahresumsatz [€]","sales vol./ year [€]")</f>
        <v>sales vol./ year [€]</v>
      </c>
      <c r="D27" s="194"/>
      <c r="E27" s="194"/>
      <c r="F27" s="194"/>
      <c r="G27" s="3"/>
      <c r="H27" s="3"/>
      <c r="I27" s="194" t="str">
        <f>IF(I3="Deutsch","Jahresumsatz Vorjahr [€]","last year sales vol. [€]")</f>
        <v>last year sales vol. [€]</v>
      </c>
      <c r="J27" s="194"/>
      <c r="K27" s="194"/>
      <c r="L27" s="194"/>
      <c r="M27" s="194"/>
      <c r="N27" s="194" t="str">
        <f>IF(I3="Deutsch","Eigenkapitalquote","equity ratio")</f>
        <v>equity ratio</v>
      </c>
      <c r="O27" s="194"/>
      <c r="P27" s="194"/>
      <c r="Q27" s="195"/>
      <c r="R27" s="134"/>
      <c r="S27" s="134"/>
      <c r="V27" s="163" t="str">
        <f t="shared" si="0"/>
        <v>flooring (carpeting &amp; pvc)</v>
      </c>
      <c r="W27" s="163">
        <f t="shared" si="1"/>
        <v>2</v>
      </c>
      <c r="X27" s="167" t="s">
        <v>125</v>
      </c>
      <c r="Y27" s="165">
        <v>3</v>
      </c>
      <c r="Z27" s="165">
        <v>11</v>
      </c>
      <c r="AA27" s="165"/>
      <c r="AB27" s="167" t="s">
        <v>183</v>
      </c>
      <c r="AC27" s="165">
        <v>2</v>
      </c>
      <c r="AD27" s="150"/>
      <c r="AE27" s="151"/>
      <c r="AF27" s="150"/>
      <c r="AG27" s="151"/>
    </row>
    <row r="28" spans="1:33" ht="15" customHeight="1">
      <c r="A28" s="218"/>
      <c r="B28" s="7"/>
      <c r="C28" s="179" t="str">
        <f>IF($I$3="English","please enter here","Bitte hier eingeben")</f>
        <v>please enter here</v>
      </c>
      <c r="D28" s="180"/>
      <c r="E28" s="180"/>
      <c r="F28" s="3"/>
      <c r="G28" s="3"/>
      <c r="H28" s="3"/>
      <c r="I28" s="179" t="str">
        <f>IF($I$3="English","please enter here","Bitte hier eingeben")</f>
        <v>please enter here</v>
      </c>
      <c r="J28" s="179"/>
      <c r="K28" s="179"/>
      <c r="L28" s="3"/>
      <c r="M28" s="3"/>
      <c r="N28" s="179" t="str">
        <f>IF($I$3="English","please enter here","Bitte hier eingeben")</f>
        <v>please enter here</v>
      </c>
      <c r="O28" s="179"/>
      <c r="P28" s="179"/>
      <c r="Q28" s="31"/>
      <c r="R28" s="134"/>
      <c r="S28" s="134"/>
      <c r="V28" s="163" t="str">
        <f t="shared" si="0"/>
        <v>gabions</v>
      </c>
      <c r="W28" s="163">
        <f t="shared" si="1"/>
        <v>5</v>
      </c>
      <c r="X28" s="167" t="s">
        <v>126</v>
      </c>
      <c r="Y28" s="165">
        <v>4</v>
      </c>
      <c r="Z28" s="165">
        <v>12</v>
      </c>
      <c r="AA28" s="165"/>
      <c r="AB28" s="167" t="s">
        <v>184</v>
      </c>
      <c r="AC28" s="165">
        <v>5</v>
      </c>
      <c r="AD28" s="150"/>
      <c r="AE28" s="151"/>
      <c r="AF28" s="150"/>
      <c r="AG28" s="151"/>
    </row>
    <row r="29" spans="1:33" ht="30.75" customHeight="1">
      <c r="A29" s="218"/>
      <c r="B29" s="7"/>
      <c r="C29" s="194" t="str">
        <f>IF(I3="Deutsch","Anzahl Mitarbeiter","total no. of staff")</f>
        <v>total no. of staff</v>
      </c>
      <c r="D29" s="194"/>
      <c r="E29" s="194"/>
      <c r="F29" s="194"/>
      <c r="G29" s="3"/>
      <c r="H29" s="3"/>
      <c r="I29" s="182" t="str">
        <f>IF(I3="Deutsch","Exporterfahrung","export experience")</f>
        <v>export experience</v>
      </c>
      <c r="J29" s="182"/>
      <c r="K29" s="182"/>
      <c r="L29" s="183"/>
      <c r="M29" s="3"/>
      <c r="N29" s="182" t="str">
        <f>IF(I3="Deutsch","Zertifizierung Produktion","factory / production certification")</f>
        <v>factory / production certification</v>
      </c>
      <c r="O29" s="183"/>
      <c r="P29" s="183"/>
      <c r="Q29" s="187"/>
      <c r="R29" s="134"/>
      <c r="S29" s="134"/>
      <c r="V29" s="163" t="str">
        <f t="shared" si="0"/>
        <v>garden decoration</v>
      </c>
      <c r="W29" s="163">
        <f t="shared" si="1"/>
        <v>5</v>
      </c>
      <c r="X29" s="167" t="s">
        <v>127</v>
      </c>
      <c r="Y29" s="165">
        <v>4</v>
      </c>
      <c r="Z29" s="165">
        <v>12</v>
      </c>
      <c r="AA29" s="165"/>
      <c r="AB29" s="167" t="s">
        <v>185</v>
      </c>
      <c r="AC29" s="165">
        <v>5</v>
      </c>
      <c r="AD29" s="150"/>
      <c r="AE29" s="151"/>
      <c r="AF29" s="150"/>
      <c r="AG29" s="151"/>
    </row>
    <row r="30" spans="1:33" ht="15" customHeight="1">
      <c r="A30" s="218"/>
      <c r="B30" s="7"/>
      <c r="C30" s="179" t="str">
        <f>IF($I$3="English","please enter here","Bitte hier eingeben")</f>
        <v>please enter here</v>
      </c>
      <c r="D30" s="180"/>
      <c r="E30" s="180"/>
      <c r="F30" s="3"/>
      <c r="G30" s="3"/>
      <c r="H30" s="3"/>
      <c r="I30" s="179" t="s">
        <v>6</v>
      </c>
      <c r="J30" s="179"/>
      <c r="K30" s="180"/>
      <c r="L30" s="174"/>
      <c r="M30" s="3"/>
      <c r="N30" s="179" t="str">
        <f>IF($I$3="English","please enter here","Bitte hier eingeben")</f>
        <v>please enter here</v>
      </c>
      <c r="O30" s="180"/>
      <c r="P30" s="180"/>
      <c r="Q30" s="181"/>
      <c r="R30" s="134"/>
      <c r="S30" s="134"/>
      <c r="V30" s="163" t="str">
        <f t="shared" si="0"/>
        <v>garden furniture</v>
      </c>
      <c r="W30" s="163">
        <f t="shared" si="1"/>
        <v>5</v>
      </c>
      <c r="X30" s="167" t="s">
        <v>128</v>
      </c>
      <c r="Y30" s="165">
        <v>2</v>
      </c>
      <c r="Z30" s="165">
        <v>6</v>
      </c>
      <c r="AA30" s="165"/>
      <c r="AB30" s="167" t="s">
        <v>186</v>
      </c>
      <c r="AC30" s="165">
        <v>5</v>
      </c>
      <c r="AD30" s="150"/>
      <c r="AE30" s="151"/>
      <c r="AF30" s="150"/>
      <c r="AG30" s="151"/>
    </row>
    <row r="31" spans="1:33" ht="15" customHeight="1">
      <c r="A31" s="218"/>
      <c r="B31" s="7"/>
      <c r="C31" s="10"/>
      <c r="D31" s="10"/>
      <c r="E31" s="3"/>
      <c r="F31" s="3"/>
      <c r="G31" s="3"/>
      <c r="H31" s="3"/>
      <c r="I31" s="15"/>
      <c r="J31" s="15"/>
      <c r="K31" s="15"/>
      <c r="L31" s="3"/>
      <c r="M31" s="3"/>
      <c r="N31" s="10"/>
      <c r="O31" s="3"/>
      <c r="P31" s="3"/>
      <c r="Q31" s="31"/>
      <c r="R31" s="134"/>
      <c r="S31" s="134"/>
      <c r="V31" s="163" t="str">
        <f t="shared" si="0"/>
        <v>garden tools and machines</v>
      </c>
      <c r="W31" s="163">
        <f t="shared" si="1"/>
        <v>5</v>
      </c>
      <c r="X31" s="167" t="s">
        <v>130</v>
      </c>
      <c r="Y31" s="165">
        <v>3</v>
      </c>
      <c r="Z31" s="165">
        <v>2</v>
      </c>
      <c r="AA31" s="165"/>
      <c r="AB31" s="167" t="s">
        <v>231</v>
      </c>
      <c r="AC31" s="165">
        <v>5</v>
      </c>
      <c r="AD31" s="150"/>
      <c r="AE31" s="151"/>
      <c r="AF31" s="150"/>
      <c r="AG31" s="151"/>
    </row>
    <row r="32" spans="1:33" ht="15" customHeight="1">
      <c r="A32" s="218"/>
      <c r="B32" s="7"/>
      <c r="C32" s="10"/>
      <c r="D32" s="10"/>
      <c r="E32" s="3"/>
      <c r="F32" s="3"/>
      <c r="G32" s="3"/>
      <c r="H32" s="3"/>
      <c r="I32" s="15"/>
      <c r="J32" s="15"/>
      <c r="K32" s="15"/>
      <c r="L32" s="3"/>
      <c r="M32" s="3"/>
      <c r="N32" s="3"/>
      <c r="O32" s="3"/>
      <c r="P32" s="3"/>
      <c r="Q32" s="31"/>
      <c r="R32" s="134"/>
      <c r="S32" s="134"/>
      <c r="V32" s="163" t="str">
        <f t="shared" si="0"/>
        <v>gas</v>
      </c>
      <c r="W32" s="163">
        <f t="shared" si="1"/>
        <v>1</v>
      </c>
      <c r="X32" s="167" t="s">
        <v>131</v>
      </c>
      <c r="Y32" s="165">
        <v>5</v>
      </c>
      <c r="Z32" s="165">
        <v>15</v>
      </c>
      <c r="AA32" s="165"/>
      <c r="AB32" s="167" t="s">
        <v>187</v>
      </c>
      <c r="AC32" s="165">
        <v>1</v>
      </c>
      <c r="AD32" s="150"/>
      <c r="AE32" s="151"/>
      <c r="AF32" s="150"/>
      <c r="AG32" s="151"/>
    </row>
    <row r="33" spans="1:33" ht="30.75" customHeight="1">
      <c r="A33" s="218"/>
      <c r="B33" s="7"/>
      <c r="C33" s="194" t="str">
        <f>IF(I3="Deutsch","Produktionsstandorte","place/ location of production")</f>
        <v>place/ location of production</v>
      </c>
      <c r="D33" s="194"/>
      <c r="E33" s="194"/>
      <c r="F33" s="194"/>
      <c r="G33" s="3"/>
      <c r="H33" s="3"/>
      <c r="I33" s="3"/>
      <c r="J33" s="3"/>
      <c r="K33" s="3"/>
      <c r="L33" s="3"/>
      <c r="M33" s="3"/>
      <c r="N33" s="3"/>
      <c r="O33" s="3"/>
      <c r="P33" s="3"/>
      <c r="Q33" s="31"/>
      <c r="R33" s="134"/>
      <c r="S33" s="134"/>
      <c r="V33" s="163" t="str">
        <f t="shared" si="0"/>
        <v>oils &amp; lubricants</v>
      </c>
      <c r="W33" s="163">
        <f t="shared" si="1"/>
        <v>1</v>
      </c>
      <c r="X33" s="168" t="s">
        <v>132</v>
      </c>
      <c r="Y33" s="169">
        <v>5</v>
      </c>
      <c r="Z33" s="169">
        <v>16</v>
      </c>
      <c r="AA33" s="165"/>
      <c r="AB33" s="170" t="s">
        <v>227</v>
      </c>
      <c r="AC33" s="171">
        <v>1</v>
      </c>
      <c r="AD33" s="150"/>
      <c r="AE33" s="151"/>
      <c r="AF33" s="150"/>
      <c r="AG33" s="151"/>
    </row>
    <row r="34" spans="1:33" ht="15" customHeight="1">
      <c r="A34" s="218"/>
      <c r="B34" s="7"/>
      <c r="C34" s="194" t="str">
        <f>IF(I3="Deutsch","Land","country")</f>
        <v>country</v>
      </c>
      <c r="D34" s="194"/>
      <c r="E34" s="194"/>
      <c r="F34" s="13"/>
      <c r="G34" s="3"/>
      <c r="H34" s="3"/>
      <c r="I34" s="2" t="str">
        <f>IF(I3="Deutsch","Stadt","city")</f>
        <v>city</v>
      </c>
      <c r="J34" s="3"/>
      <c r="K34" s="3"/>
      <c r="L34" s="3"/>
      <c r="M34" s="3"/>
      <c r="N34" s="2" t="str">
        <f>IF(I3="Deutsch","Sortiment","assortment")</f>
        <v>assortment</v>
      </c>
      <c r="O34" s="3"/>
      <c r="P34" s="3"/>
      <c r="Q34" s="31"/>
      <c r="R34" s="134"/>
      <c r="S34" s="134"/>
      <c r="V34" s="163" t="str">
        <f t="shared" si="0"/>
        <v>grills</v>
      </c>
      <c r="W34" s="163">
        <f t="shared" si="1"/>
        <v>5</v>
      </c>
      <c r="X34" s="168" t="s">
        <v>133</v>
      </c>
      <c r="Y34" s="169">
        <v>5</v>
      </c>
      <c r="Z34" s="169">
        <v>20</v>
      </c>
      <c r="AA34" s="165"/>
      <c r="AB34" s="170" t="s">
        <v>232</v>
      </c>
      <c r="AC34" s="171">
        <v>5</v>
      </c>
      <c r="AD34" s="150"/>
      <c r="AE34" s="153"/>
      <c r="AF34" s="154"/>
      <c r="AG34" s="155"/>
    </row>
    <row r="35" spans="1:33" ht="15" customHeight="1">
      <c r="A35" s="218"/>
      <c r="B35" s="7"/>
      <c r="C35" s="173" t="str">
        <f>IF($I$3="English","please enter here","Bitte hier eingeben")</f>
        <v>please enter here</v>
      </c>
      <c r="D35" s="174"/>
      <c r="E35" s="174"/>
      <c r="F35" s="174"/>
      <c r="G35" s="174"/>
      <c r="H35" s="3"/>
      <c r="I35" s="173" t="str">
        <f>IF($I$3="English","please enter here","Bitte hier eingeben")</f>
        <v>please enter here</v>
      </c>
      <c r="J35" s="174"/>
      <c r="K35" s="174"/>
      <c r="L35" s="174"/>
      <c r="M35" s="174"/>
      <c r="N35" s="173" t="str">
        <f>IF($I$3="English","please enter here","Bitte hier eingeben")</f>
        <v>please enter here</v>
      </c>
      <c r="O35" s="174"/>
      <c r="P35" s="174"/>
      <c r="Q35" s="175"/>
      <c r="R35" s="134"/>
      <c r="S35" s="134"/>
      <c r="V35" s="163" t="str">
        <f t="shared" si="0"/>
        <v>hardware</v>
      </c>
      <c r="W35" s="163">
        <f t="shared" si="1"/>
        <v>1</v>
      </c>
      <c r="X35" s="168" t="s">
        <v>134</v>
      </c>
      <c r="Y35" s="169">
        <v>5</v>
      </c>
      <c r="Z35" s="169">
        <v>21</v>
      </c>
      <c r="AA35" s="165"/>
      <c r="AB35" s="170" t="s">
        <v>188</v>
      </c>
      <c r="AC35" s="171">
        <v>1</v>
      </c>
      <c r="AD35" s="150"/>
      <c r="AE35" s="153"/>
      <c r="AF35" s="154"/>
      <c r="AG35" s="155"/>
    </row>
    <row r="36" spans="1:33" ht="15" customHeight="1">
      <c r="A36" s="218"/>
      <c r="B36" s="7"/>
      <c r="C36" s="173" t="str">
        <f>IF($I$3="English","please enter here","Bitte hier eingeben")</f>
        <v>please enter here</v>
      </c>
      <c r="D36" s="174"/>
      <c r="E36" s="174"/>
      <c r="F36" s="174"/>
      <c r="G36" s="174"/>
      <c r="H36" s="3"/>
      <c r="I36" s="173" t="str">
        <f>IF($I$3="English","please enter here","Bitte hier eingeben")</f>
        <v>please enter here</v>
      </c>
      <c r="J36" s="174"/>
      <c r="K36" s="174"/>
      <c r="L36" s="174"/>
      <c r="M36" s="174"/>
      <c r="N36" s="173" t="str">
        <f>IF($I$3="English","please enter here","Bitte hier eingeben")</f>
        <v>please enter here</v>
      </c>
      <c r="O36" s="174"/>
      <c r="P36" s="174"/>
      <c r="Q36" s="175"/>
      <c r="R36" s="134"/>
      <c r="S36" s="134"/>
      <c r="V36" s="163" t="str">
        <f t="shared" si="0"/>
        <v>heater</v>
      </c>
      <c r="W36" s="163">
        <f t="shared" si="1"/>
        <v>4</v>
      </c>
      <c r="X36" s="168" t="s">
        <v>135</v>
      </c>
      <c r="Y36" s="169">
        <v>1</v>
      </c>
      <c r="Z36" s="169">
        <v>9</v>
      </c>
      <c r="AA36" s="165"/>
      <c r="AB36" s="170" t="s">
        <v>189</v>
      </c>
      <c r="AC36" s="171">
        <v>4</v>
      </c>
      <c r="AD36" s="150"/>
      <c r="AE36" s="153"/>
      <c r="AF36" s="154"/>
      <c r="AG36" s="155"/>
    </row>
    <row r="37" spans="1:33" ht="15" customHeight="1">
      <c r="A37" s="218"/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8"/>
      <c r="R37" s="134"/>
      <c r="S37" s="134"/>
      <c r="V37" s="163" t="str">
        <f t="shared" si="0"/>
        <v>insect screen</v>
      </c>
      <c r="W37" s="163">
        <f t="shared" si="1"/>
        <v>2</v>
      </c>
      <c r="X37" s="168" t="s">
        <v>136</v>
      </c>
      <c r="Y37" s="169">
        <v>5</v>
      </c>
      <c r="Z37" s="169">
        <v>21</v>
      </c>
      <c r="AA37" s="165"/>
      <c r="AB37" s="170" t="s">
        <v>190</v>
      </c>
      <c r="AC37" s="171">
        <v>2</v>
      </c>
      <c r="AD37" s="150"/>
      <c r="AE37" s="153"/>
      <c r="AF37" s="154"/>
      <c r="AG37" s="155"/>
    </row>
    <row r="38" spans="1:33" ht="30.75" customHeight="1">
      <c r="A38" s="218"/>
      <c r="B38" s="7"/>
      <c r="C38" s="194" t="str">
        <f>IF(I3="Deutsch","Aktuelle Belieferung und Produktvertrieb in folgenden Ländern (bitte mit X markieren)","actual delivery to the following countries (please mark with X)")</f>
        <v>actual delivery to the following countries (please mark with X)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5"/>
      <c r="R38" s="134"/>
      <c r="S38" s="134"/>
      <c r="V38" s="163" t="str">
        <f t="shared" si="0"/>
        <v>interior decoration</v>
      </c>
      <c r="W38" s="163">
        <f t="shared" si="1"/>
        <v>2</v>
      </c>
      <c r="X38" s="168" t="s">
        <v>137</v>
      </c>
      <c r="Y38" s="169">
        <v>1</v>
      </c>
      <c r="Z38" s="169">
        <v>7</v>
      </c>
      <c r="AA38" s="165"/>
      <c r="AB38" s="170" t="s">
        <v>191</v>
      </c>
      <c r="AC38" s="171">
        <v>2</v>
      </c>
      <c r="AD38" s="150"/>
      <c r="AE38" s="153"/>
      <c r="AF38" s="154"/>
      <c r="AG38" s="155"/>
    </row>
    <row r="39" spans="1:33" ht="15" customHeight="1">
      <c r="A39" s="218"/>
      <c r="B39" s="83"/>
      <c r="C39" s="128"/>
      <c r="D39" s="46" t="s">
        <v>16</v>
      </c>
      <c r="E39" s="84"/>
      <c r="F39" s="128"/>
      <c r="G39" s="46" t="s">
        <v>8</v>
      </c>
      <c r="H39" s="84"/>
      <c r="I39" s="128"/>
      <c r="J39" s="46" t="s">
        <v>9</v>
      </c>
      <c r="K39" s="84"/>
      <c r="L39" s="128"/>
      <c r="M39" s="46" t="s">
        <v>10</v>
      </c>
      <c r="N39" s="85"/>
      <c r="O39" s="129"/>
      <c r="P39" s="45" t="s">
        <v>11</v>
      </c>
      <c r="Q39" s="86"/>
      <c r="R39" s="134"/>
      <c r="S39" s="134"/>
      <c r="V39" s="163" t="str">
        <f t="shared" si="0"/>
        <v>kitchen</v>
      </c>
      <c r="W39" s="163">
        <f t="shared" si="1"/>
        <v>4</v>
      </c>
      <c r="X39" s="168" t="s">
        <v>138</v>
      </c>
      <c r="Y39" s="169">
        <v>4</v>
      </c>
      <c r="Z39" s="169">
        <v>13</v>
      </c>
      <c r="AA39" s="165"/>
      <c r="AB39" s="170" t="s">
        <v>192</v>
      </c>
      <c r="AC39" s="171">
        <v>4</v>
      </c>
      <c r="AD39" s="150"/>
      <c r="AE39" s="153"/>
      <c r="AF39" s="154"/>
      <c r="AG39" s="155"/>
    </row>
    <row r="40" spans="1:33" ht="15" customHeight="1">
      <c r="A40" s="218"/>
      <c r="B40" s="83"/>
      <c r="C40" s="128"/>
      <c r="D40" s="46" t="s">
        <v>12</v>
      </c>
      <c r="E40" s="84"/>
      <c r="F40" s="128"/>
      <c r="G40" s="46" t="s">
        <v>13</v>
      </c>
      <c r="H40" s="84"/>
      <c r="I40" s="128"/>
      <c r="J40" s="46" t="s">
        <v>14</v>
      </c>
      <c r="K40" s="84"/>
      <c r="L40" s="128"/>
      <c r="M40" s="46" t="s">
        <v>15</v>
      </c>
      <c r="N40" s="85"/>
      <c r="O40" s="128"/>
      <c r="P40" s="46"/>
      <c r="Q40" s="87"/>
      <c r="R40" s="134"/>
      <c r="S40" s="134"/>
      <c r="V40" s="163" t="str">
        <f aca="true" t="shared" si="2" ref="V40:V70">IF($I$3="English",AB40,X40)</f>
        <v>kitchen worktops</v>
      </c>
      <c r="W40" s="163">
        <f aca="true" t="shared" si="3" ref="W40:W70">IF($I$3="English",AC40,Y40)</f>
        <v>3</v>
      </c>
      <c r="X40" s="168" t="s">
        <v>139</v>
      </c>
      <c r="Y40" s="169">
        <v>3</v>
      </c>
      <c r="Z40" s="169">
        <v>10</v>
      </c>
      <c r="AA40" s="165"/>
      <c r="AB40" s="170" t="s">
        <v>193</v>
      </c>
      <c r="AC40" s="171">
        <v>3</v>
      </c>
      <c r="AD40" s="150"/>
      <c r="AE40" s="153"/>
      <c r="AF40" s="154"/>
      <c r="AG40" s="155"/>
    </row>
    <row r="41" spans="1:33" ht="15" customHeight="1">
      <c r="A41" s="218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1"/>
      <c r="R41" s="134"/>
      <c r="S41" s="134"/>
      <c r="V41" s="163" t="str">
        <f t="shared" si="2"/>
        <v>ladders</v>
      </c>
      <c r="W41" s="163">
        <f t="shared" si="3"/>
        <v>1</v>
      </c>
      <c r="X41" s="168" t="s">
        <v>105</v>
      </c>
      <c r="Y41" s="169">
        <v>5</v>
      </c>
      <c r="Z41" s="169">
        <v>20</v>
      </c>
      <c r="AA41" s="165"/>
      <c r="AB41" s="170" t="s">
        <v>225</v>
      </c>
      <c r="AC41" s="171">
        <v>1</v>
      </c>
      <c r="AD41" s="150"/>
      <c r="AE41" s="153"/>
      <c r="AF41" s="154"/>
      <c r="AG41" s="155"/>
    </row>
    <row r="42" spans="1:33" ht="30.75" customHeight="1">
      <c r="A42" s="218"/>
      <c r="B42" s="7"/>
      <c r="C42" s="194" t="str">
        <f>IF(I3="Deutsch","Belieferung und Produktvertrieb in folgenden Ländern möglich (bitte mit X markieren)","possible delivery to following countries (please mark with X)")</f>
        <v>possible delivery to following countries (please mark with X)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5"/>
      <c r="R42" s="134"/>
      <c r="S42" s="134"/>
      <c r="V42" s="163" t="str">
        <f t="shared" si="2"/>
        <v>landscaping materials</v>
      </c>
      <c r="W42" s="163">
        <f t="shared" si="3"/>
        <v>3</v>
      </c>
      <c r="X42" s="168" t="s">
        <v>140</v>
      </c>
      <c r="Y42" s="169">
        <v>5</v>
      </c>
      <c r="Z42" s="169">
        <v>20</v>
      </c>
      <c r="AA42" s="165"/>
      <c r="AB42" s="170" t="s">
        <v>194</v>
      </c>
      <c r="AC42" s="171">
        <v>3</v>
      </c>
      <c r="AD42" s="150"/>
      <c r="AE42" s="153"/>
      <c r="AF42" s="154"/>
      <c r="AG42" s="155"/>
    </row>
    <row r="43" spans="1:33" ht="15" customHeight="1">
      <c r="A43" s="218"/>
      <c r="B43" s="83"/>
      <c r="C43" s="128"/>
      <c r="D43" s="46" t="s">
        <v>16</v>
      </c>
      <c r="E43" s="84"/>
      <c r="F43" s="128"/>
      <c r="G43" s="46" t="s">
        <v>8</v>
      </c>
      <c r="H43" s="84"/>
      <c r="I43" s="128"/>
      <c r="J43" s="46" t="s">
        <v>9</v>
      </c>
      <c r="K43" s="84"/>
      <c r="L43" s="128"/>
      <c r="M43" s="46" t="s">
        <v>10</v>
      </c>
      <c r="N43" s="85"/>
      <c r="O43" s="129"/>
      <c r="P43" s="45" t="s">
        <v>11</v>
      </c>
      <c r="Q43" s="86"/>
      <c r="R43" s="134"/>
      <c r="S43" s="134"/>
      <c r="V43" s="163" t="str">
        <f t="shared" si="2"/>
        <v>lighting</v>
      </c>
      <c r="W43" s="163">
        <f t="shared" si="3"/>
        <v>1</v>
      </c>
      <c r="X43" s="168" t="s">
        <v>141</v>
      </c>
      <c r="Y43" s="169">
        <v>2</v>
      </c>
      <c r="Z43" s="169">
        <v>5</v>
      </c>
      <c r="AA43" s="165"/>
      <c r="AB43" s="170" t="s">
        <v>195</v>
      </c>
      <c r="AC43" s="171">
        <v>1</v>
      </c>
      <c r="AD43" s="150"/>
      <c r="AE43" s="153"/>
      <c r="AF43" s="154"/>
      <c r="AG43" s="155"/>
    </row>
    <row r="44" spans="1:33" ht="15" customHeight="1">
      <c r="A44" s="218"/>
      <c r="B44" s="83"/>
      <c r="C44" s="128"/>
      <c r="D44" s="46" t="s">
        <v>12</v>
      </c>
      <c r="E44" s="84"/>
      <c r="F44" s="128"/>
      <c r="G44" s="46" t="s">
        <v>13</v>
      </c>
      <c r="H44" s="84"/>
      <c r="I44" s="128"/>
      <c r="J44" s="46" t="s">
        <v>14</v>
      </c>
      <c r="K44" s="84"/>
      <c r="L44" s="128"/>
      <c r="M44" s="46" t="s">
        <v>15</v>
      </c>
      <c r="N44" s="85"/>
      <c r="O44" s="46"/>
      <c r="P44" s="46"/>
      <c r="Q44" s="87"/>
      <c r="R44" s="134"/>
      <c r="S44" s="134"/>
      <c r="V44" s="163" t="str">
        <f t="shared" si="2"/>
        <v>maschines &amp; accessories</v>
      </c>
      <c r="W44" s="163">
        <f t="shared" si="3"/>
        <v>1</v>
      </c>
      <c r="X44" s="168" t="s">
        <v>142</v>
      </c>
      <c r="Y44" s="169">
        <v>2</v>
      </c>
      <c r="Z44" s="169">
        <v>4</v>
      </c>
      <c r="AA44" s="165"/>
      <c r="AB44" s="170" t="s">
        <v>196</v>
      </c>
      <c r="AC44" s="171">
        <v>1</v>
      </c>
      <c r="AD44" s="150"/>
      <c r="AE44" s="153"/>
      <c r="AF44" s="154"/>
      <c r="AG44" s="155"/>
    </row>
    <row r="45" spans="1:33" ht="15" customHeight="1">
      <c r="A45" s="218"/>
      <c r="B45" s="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1"/>
      <c r="O45" s="24"/>
      <c r="P45" s="24"/>
      <c r="Q45" s="34"/>
      <c r="R45" s="134"/>
      <c r="S45" s="134"/>
      <c r="V45" s="163" t="str">
        <f t="shared" si="2"/>
        <v>millwork</v>
      </c>
      <c r="W45" s="163">
        <f t="shared" si="3"/>
        <v>3</v>
      </c>
      <c r="X45" s="168" t="s">
        <v>143</v>
      </c>
      <c r="Y45" s="169">
        <v>2</v>
      </c>
      <c r="Z45" s="169">
        <v>5</v>
      </c>
      <c r="AA45" s="165"/>
      <c r="AB45" s="170" t="s">
        <v>197</v>
      </c>
      <c r="AC45" s="171">
        <v>3</v>
      </c>
      <c r="AD45" s="150"/>
      <c r="AE45" s="153"/>
      <c r="AF45" s="154"/>
      <c r="AG45" s="155"/>
    </row>
    <row r="46" spans="1:33" ht="30.75" customHeight="1">
      <c r="A46" s="218"/>
      <c r="B46" s="7"/>
      <c r="C46" s="194" t="str">
        <f>IF(I3="Deutsch","Referenzkunden","existing customers for reference")</f>
        <v>existing customers for reference</v>
      </c>
      <c r="D46" s="194"/>
      <c r="E46" s="194"/>
      <c r="F46" s="194"/>
      <c r="G46" s="194"/>
      <c r="H46" s="3"/>
      <c r="I46" s="3"/>
      <c r="J46" s="3"/>
      <c r="K46" s="3"/>
      <c r="L46" s="3"/>
      <c r="M46" s="3"/>
      <c r="N46" s="3"/>
      <c r="O46" s="3"/>
      <c r="P46" s="3"/>
      <c r="Q46" s="31"/>
      <c r="R46" s="134"/>
      <c r="S46" s="134"/>
      <c r="V46" s="163" t="str">
        <f t="shared" si="2"/>
        <v>paint</v>
      </c>
      <c r="W46" s="163">
        <f t="shared" si="3"/>
        <v>2</v>
      </c>
      <c r="X46" s="168" t="s">
        <v>144</v>
      </c>
      <c r="Y46" s="169">
        <v>1</v>
      </c>
      <c r="Z46" s="169">
        <v>8</v>
      </c>
      <c r="AA46" s="165"/>
      <c r="AB46" s="170" t="s">
        <v>198</v>
      </c>
      <c r="AC46" s="171">
        <v>2</v>
      </c>
      <c r="AD46" s="150"/>
      <c r="AE46" s="153"/>
      <c r="AF46" s="154"/>
      <c r="AG46" s="155"/>
    </row>
    <row r="47" spans="1:33" ht="15" customHeight="1">
      <c r="A47" s="218"/>
      <c r="B47" s="7"/>
      <c r="C47" s="173" t="str">
        <f>IF($I$3="English","please enter here","Bitte hier eingeben")</f>
        <v>please enter here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  <c r="R47" s="134"/>
      <c r="S47" s="134"/>
      <c r="V47" s="163" t="str">
        <f t="shared" si="2"/>
        <v>painting accessories</v>
      </c>
      <c r="W47" s="163">
        <f t="shared" si="3"/>
        <v>2</v>
      </c>
      <c r="X47" s="168" t="s">
        <v>145</v>
      </c>
      <c r="Y47" s="169">
        <v>4</v>
      </c>
      <c r="Z47" s="169">
        <v>13</v>
      </c>
      <c r="AA47" s="165"/>
      <c r="AB47" s="170" t="s">
        <v>199</v>
      </c>
      <c r="AC47" s="171">
        <v>2</v>
      </c>
      <c r="AD47" s="150"/>
      <c r="AE47" s="153"/>
      <c r="AF47" s="154"/>
      <c r="AG47" s="155"/>
    </row>
    <row r="48" spans="1:33" ht="15" customHeight="1">
      <c r="A48" s="219"/>
      <c r="B48" s="7"/>
      <c r="C48" s="173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5"/>
      <c r="R48" s="134"/>
      <c r="S48" s="134"/>
      <c r="V48" s="163" t="str">
        <f t="shared" si="2"/>
        <v>parquet, laminate flooring, flooring accessoires</v>
      </c>
      <c r="W48" s="163">
        <f t="shared" si="3"/>
        <v>3</v>
      </c>
      <c r="X48" s="168" t="s">
        <v>146</v>
      </c>
      <c r="Y48" s="169">
        <v>3</v>
      </c>
      <c r="Z48" s="169">
        <v>11</v>
      </c>
      <c r="AA48" s="165"/>
      <c r="AB48" s="170" t="s">
        <v>200</v>
      </c>
      <c r="AC48" s="171">
        <v>3</v>
      </c>
      <c r="AD48" s="150"/>
      <c r="AE48" s="153"/>
      <c r="AF48" s="154"/>
      <c r="AG48" s="155"/>
    </row>
    <row r="49" spans="1:33" s="9" customFormat="1" ht="33.75" customHeight="1">
      <c r="A49" s="236" t="str">
        <f>IF(I3="Deutsch","II. Sortimente und Produktionsdaten","II. assortments and production information")</f>
        <v>II. assortments and production information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3"/>
      <c r="R49" s="137"/>
      <c r="S49" s="137"/>
      <c r="V49" s="163" t="str">
        <f t="shared" si="2"/>
        <v>plants</v>
      </c>
      <c r="W49" s="163">
        <f t="shared" si="3"/>
        <v>5</v>
      </c>
      <c r="X49" s="168" t="s">
        <v>147</v>
      </c>
      <c r="Y49" s="169">
        <v>3</v>
      </c>
      <c r="Z49" s="169">
        <v>2</v>
      </c>
      <c r="AA49" s="165"/>
      <c r="AB49" s="170" t="s">
        <v>201</v>
      </c>
      <c r="AC49" s="171">
        <v>5</v>
      </c>
      <c r="AD49" s="150"/>
      <c r="AE49" s="153"/>
      <c r="AF49" s="154"/>
      <c r="AG49" s="155"/>
    </row>
    <row r="50" spans="1:33" ht="30.75" customHeight="1">
      <c r="A50" s="35"/>
      <c r="B50" s="40"/>
      <c r="C50" s="210" t="str">
        <f>IF(I3="Deutsch","Sortimente/ Produktkategorien","assortment/ categories")</f>
        <v>assortment/ categories</v>
      </c>
      <c r="D50" s="210"/>
      <c r="E50" s="210"/>
      <c r="F50" s="210"/>
      <c r="G50" s="210"/>
      <c r="H50" s="210"/>
      <c r="I50" s="198" t="str">
        <f>IF(I3="Deutsch","Produktionskapazität [Warenmenge]","production capacity (qty.)")</f>
        <v>production capacity (qty.)</v>
      </c>
      <c r="J50" s="198"/>
      <c r="K50" s="198"/>
      <c r="L50" s="208"/>
      <c r="M50" s="208"/>
      <c r="N50" s="198" t="str">
        <f>IF(I3="Deutsch","Produktionsauslastung in %","degree of capacity utilisation in %")</f>
        <v>degree of capacity utilisation in %</v>
      </c>
      <c r="O50" s="208"/>
      <c r="P50" s="208"/>
      <c r="Q50" s="209"/>
      <c r="R50" s="134"/>
      <c r="S50" s="134"/>
      <c r="V50" s="163" t="str">
        <f t="shared" si="2"/>
        <v>plywood</v>
      </c>
      <c r="W50" s="163">
        <f t="shared" si="3"/>
        <v>3</v>
      </c>
      <c r="X50" s="168" t="s">
        <v>148</v>
      </c>
      <c r="Y50" s="169">
        <v>2</v>
      </c>
      <c r="Z50" s="169">
        <v>25</v>
      </c>
      <c r="AA50" s="165"/>
      <c r="AB50" s="170" t="s">
        <v>202</v>
      </c>
      <c r="AC50" s="171">
        <v>3</v>
      </c>
      <c r="AD50" s="150"/>
      <c r="AE50" s="153"/>
      <c r="AF50" s="154"/>
      <c r="AG50" s="155"/>
    </row>
    <row r="51" spans="1:33" ht="15" customHeight="1">
      <c r="A51" s="35"/>
      <c r="B51" s="16"/>
      <c r="C51" s="173" t="str">
        <f aca="true" t="shared" si="4" ref="C51:C57">IF($I$3="English","please enter here","Bitte hier eingeben")</f>
        <v>please enter here</v>
      </c>
      <c r="D51" s="173"/>
      <c r="E51" s="173"/>
      <c r="F51" s="173"/>
      <c r="G51" s="173"/>
      <c r="H51" s="10"/>
      <c r="I51" s="173" t="str">
        <f aca="true" t="shared" si="5" ref="I51:I57">IF($I$3="English","please enter here","Bitte hier eingeben")</f>
        <v>please enter here</v>
      </c>
      <c r="J51" s="173"/>
      <c r="K51" s="173"/>
      <c r="L51" s="173"/>
      <c r="M51" s="173"/>
      <c r="N51" s="173" t="str">
        <f aca="true" t="shared" si="6" ref="N51:N57">IF($I$3="English","please enter here","Bitte hier eingeben")</f>
        <v>please enter here</v>
      </c>
      <c r="O51" s="174"/>
      <c r="P51" s="174"/>
      <c r="Q51" s="175"/>
      <c r="R51" s="134"/>
      <c r="S51" s="134"/>
      <c r="V51" s="163" t="str">
        <f t="shared" si="2"/>
        <v>pond construction</v>
      </c>
      <c r="W51" s="163">
        <f t="shared" si="3"/>
        <v>5</v>
      </c>
      <c r="X51" s="168" t="s">
        <v>149</v>
      </c>
      <c r="Y51" s="169">
        <v>3</v>
      </c>
      <c r="Z51" s="169">
        <v>14</v>
      </c>
      <c r="AA51" s="165"/>
      <c r="AB51" s="170" t="s">
        <v>203</v>
      </c>
      <c r="AC51" s="171">
        <v>5</v>
      </c>
      <c r="AD51" s="150"/>
      <c r="AE51" s="153"/>
      <c r="AF51" s="154"/>
      <c r="AG51" s="155"/>
    </row>
    <row r="52" spans="1:33" ht="15" customHeight="1">
      <c r="A52" s="35"/>
      <c r="B52" s="16"/>
      <c r="C52" s="173" t="str">
        <f t="shared" si="4"/>
        <v>please enter here</v>
      </c>
      <c r="D52" s="173"/>
      <c r="E52" s="173"/>
      <c r="F52" s="173"/>
      <c r="G52" s="173"/>
      <c r="H52" s="173"/>
      <c r="I52" s="173" t="str">
        <f t="shared" si="5"/>
        <v>please enter here</v>
      </c>
      <c r="J52" s="173"/>
      <c r="K52" s="173"/>
      <c r="L52" s="173"/>
      <c r="M52" s="173"/>
      <c r="N52" s="173" t="str">
        <f t="shared" si="6"/>
        <v>please enter here</v>
      </c>
      <c r="O52" s="174"/>
      <c r="P52" s="174"/>
      <c r="Q52" s="175"/>
      <c r="R52" s="134"/>
      <c r="S52" s="134"/>
      <c r="V52" s="163" t="str">
        <f t="shared" si="2"/>
        <v>pool</v>
      </c>
      <c r="W52" s="163">
        <f t="shared" si="3"/>
        <v>5</v>
      </c>
      <c r="X52" s="168" t="s">
        <v>150</v>
      </c>
      <c r="Y52" s="169">
        <v>1</v>
      </c>
      <c r="Z52" s="169">
        <v>9</v>
      </c>
      <c r="AA52" s="165"/>
      <c r="AB52" s="170" t="s">
        <v>204</v>
      </c>
      <c r="AC52" s="171">
        <v>5</v>
      </c>
      <c r="AD52" s="150"/>
      <c r="AE52" s="153"/>
      <c r="AF52" s="154"/>
      <c r="AG52" s="155"/>
    </row>
    <row r="53" spans="1:33" ht="15" customHeight="1">
      <c r="A53" s="35"/>
      <c r="B53" s="16"/>
      <c r="C53" s="173" t="str">
        <f t="shared" si="4"/>
        <v>please enter here</v>
      </c>
      <c r="D53" s="173"/>
      <c r="E53" s="173"/>
      <c r="F53" s="173"/>
      <c r="G53" s="173"/>
      <c r="H53" s="173"/>
      <c r="I53" s="173" t="str">
        <f t="shared" si="5"/>
        <v>please enter here</v>
      </c>
      <c r="J53" s="173"/>
      <c r="K53" s="173"/>
      <c r="L53" s="173"/>
      <c r="M53" s="173"/>
      <c r="N53" s="173" t="str">
        <f t="shared" si="6"/>
        <v>please enter here</v>
      </c>
      <c r="O53" s="174"/>
      <c r="P53" s="174"/>
      <c r="Q53" s="175"/>
      <c r="R53" s="134"/>
      <c r="S53" s="134"/>
      <c r="V53" s="163" t="str">
        <f t="shared" si="2"/>
        <v>sand &amp; gravel</v>
      </c>
      <c r="W53" s="163">
        <f t="shared" si="3"/>
        <v>3</v>
      </c>
      <c r="X53" s="168" t="s">
        <v>151</v>
      </c>
      <c r="Y53" s="169">
        <v>1</v>
      </c>
      <c r="Z53" s="169">
        <v>7</v>
      </c>
      <c r="AA53" s="165"/>
      <c r="AB53" s="170" t="s">
        <v>205</v>
      </c>
      <c r="AC53" s="171">
        <v>3</v>
      </c>
      <c r="AD53" s="150"/>
      <c r="AE53" s="153"/>
      <c r="AF53" s="154"/>
      <c r="AG53" s="155"/>
    </row>
    <row r="54" spans="1:33" ht="15" customHeight="1">
      <c r="A54" s="35"/>
      <c r="B54" s="16"/>
      <c r="C54" s="173" t="str">
        <f t="shared" si="4"/>
        <v>please enter here</v>
      </c>
      <c r="D54" s="173"/>
      <c r="E54" s="173"/>
      <c r="F54" s="173"/>
      <c r="G54" s="173"/>
      <c r="H54" s="173"/>
      <c r="I54" s="173" t="str">
        <f t="shared" si="5"/>
        <v>please enter here</v>
      </c>
      <c r="J54" s="173"/>
      <c r="K54" s="173"/>
      <c r="L54" s="173"/>
      <c r="M54" s="173"/>
      <c r="N54" s="173" t="str">
        <f t="shared" si="6"/>
        <v>please enter here</v>
      </c>
      <c r="O54" s="174"/>
      <c r="P54" s="174"/>
      <c r="Q54" s="175"/>
      <c r="R54" s="134"/>
      <c r="S54" s="134"/>
      <c r="V54" s="163" t="str">
        <f t="shared" si="2"/>
        <v>sanitary</v>
      </c>
      <c r="W54" s="163">
        <f t="shared" si="3"/>
        <v>4</v>
      </c>
      <c r="X54" s="168" t="s">
        <v>230</v>
      </c>
      <c r="Y54" s="169">
        <v>3</v>
      </c>
      <c r="Z54" s="169">
        <v>10</v>
      </c>
      <c r="AA54" s="165"/>
      <c r="AB54" s="170" t="s">
        <v>206</v>
      </c>
      <c r="AC54" s="171">
        <v>4</v>
      </c>
      <c r="AD54" s="150"/>
      <c r="AE54" s="153"/>
      <c r="AF54" s="154"/>
      <c r="AG54" s="155"/>
    </row>
    <row r="55" spans="1:33" ht="15" customHeight="1">
      <c r="A55" s="35"/>
      <c r="B55" s="16"/>
      <c r="C55" s="173" t="str">
        <f t="shared" si="4"/>
        <v>please enter here</v>
      </c>
      <c r="D55" s="173"/>
      <c r="E55" s="173"/>
      <c r="F55" s="173"/>
      <c r="G55" s="173"/>
      <c r="H55" s="173"/>
      <c r="I55" s="173" t="str">
        <f t="shared" si="5"/>
        <v>please enter here</v>
      </c>
      <c r="J55" s="173"/>
      <c r="K55" s="173"/>
      <c r="L55" s="173"/>
      <c r="M55" s="173"/>
      <c r="N55" s="173" t="str">
        <f t="shared" si="6"/>
        <v>please enter here</v>
      </c>
      <c r="O55" s="174"/>
      <c r="P55" s="174"/>
      <c r="Q55" s="175"/>
      <c r="R55" s="134"/>
      <c r="S55" s="134"/>
      <c r="V55" s="163" t="str">
        <f t="shared" si="2"/>
        <v>sauna &amp; infraredcabins</v>
      </c>
      <c r="W55" s="163">
        <f t="shared" si="3"/>
        <v>4</v>
      </c>
      <c r="X55" s="168" t="s">
        <v>152</v>
      </c>
      <c r="Y55" s="169">
        <v>5</v>
      </c>
      <c r="Z55" s="169">
        <v>19</v>
      </c>
      <c r="AA55" s="165"/>
      <c r="AB55" s="170" t="s">
        <v>207</v>
      </c>
      <c r="AC55" s="171">
        <v>4</v>
      </c>
      <c r="AD55" s="150"/>
      <c r="AE55" s="153"/>
      <c r="AF55" s="154"/>
      <c r="AG55" s="155"/>
    </row>
    <row r="56" spans="1:33" ht="15" customHeight="1">
      <c r="A56" s="35"/>
      <c r="B56" s="16"/>
      <c r="C56" s="173" t="str">
        <f t="shared" si="4"/>
        <v>please enter here</v>
      </c>
      <c r="D56" s="173"/>
      <c r="E56" s="173"/>
      <c r="F56" s="173"/>
      <c r="G56" s="173"/>
      <c r="H56" s="173"/>
      <c r="I56" s="173" t="str">
        <f t="shared" si="5"/>
        <v>please enter here</v>
      </c>
      <c r="J56" s="173"/>
      <c r="K56" s="173"/>
      <c r="L56" s="173"/>
      <c r="M56" s="173"/>
      <c r="N56" s="173" t="str">
        <f t="shared" si="6"/>
        <v>please enter here</v>
      </c>
      <c r="O56" s="174"/>
      <c r="P56" s="174"/>
      <c r="Q56" s="175"/>
      <c r="R56" s="134"/>
      <c r="S56" s="134"/>
      <c r="V56" s="163" t="str">
        <f t="shared" si="2"/>
        <v>security</v>
      </c>
      <c r="W56" s="163">
        <f t="shared" si="3"/>
        <v>1</v>
      </c>
      <c r="X56" s="168" t="s">
        <v>153</v>
      </c>
      <c r="Y56" s="169">
        <v>3</v>
      </c>
      <c r="Z56" s="169">
        <v>11</v>
      </c>
      <c r="AA56" s="165"/>
      <c r="AB56" s="170" t="s">
        <v>208</v>
      </c>
      <c r="AC56" s="171">
        <v>1</v>
      </c>
      <c r="AD56" s="150"/>
      <c r="AE56" s="153"/>
      <c r="AF56" s="154"/>
      <c r="AG56" s="155"/>
    </row>
    <row r="57" spans="1:33" ht="15" customHeight="1">
      <c r="A57" s="35"/>
      <c r="B57" s="16"/>
      <c r="C57" s="173" t="str">
        <f t="shared" si="4"/>
        <v>please enter here</v>
      </c>
      <c r="D57" s="173"/>
      <c r="E57" s="173"/>
      <c r="F57" s="173"/>
      <c r="G57" s="173"/>
      <c r="H57" s="173"/>
      <c r="I57" s="173" t="str">
        <f t="shared" si="5"/>
        <v>please enter here</v>
      </c>
      <c r="J57" s="173"/>
      <c r="K57" s="173"/>
      <c r="L57" s="173"/>
      <c r="M57" s="173"/>
      <c r="N57" s="173" t="str">
        <f t="shared" si="6"/>
        <v>please enter here</v>
      </c>
      <c r="O57" s="174"/>
      <c r="P57" s="174"/>
      <c r="Q57" s="175"/>
      <c r="R57" s="134"/>
      <c r="S57" s="134"/>
      <c r="V57" s="163" t="str">
        <f t="shared" si="2"/>
        <v>shelving</v>
      </c>
      <c r="W57" s="163">
        <f t="shared" si="3"/>
        <v>1</v>
      </c>
      <c r="X57" s="168" t="s">
        <v>154</v>
      </c>
      <c r="Y57" s="169">
        <v>1</v>
      </c>
      <c r="Z57" s="169">
        <v>7</v>
      </c>
      <c r="AA57" s="165"/>
      <c r="AB57" s="166" t="s">
        <v>228</v>
      </c>
      <c r="AC57" s="166">
        <v>1</v>
      </c>
      <c r="AD57" s="150"/>
      <c r="AE57" s="153"/>
      <c r="AF57" s="154"/>
      <c r="AG57" s="155"/>
    </row>
    <row r="58" spans="1:33" ht="15" customHeight="1">
      <c r="A58" s="35"/>
      <c r="B58" s="16"/>
      <c r="C58" s="17"/>
      <c r="D58" s="17"/>
      <c r="E58" s="17"/>
      <c r="F58" s="10"/>
      <c r="G58" s="10"/>
      <c r="H58" s="10"/>
      <c r="I58" s="10"/>
      <c r="J58" s="10"/>
      <c r="K58" s="10"/>
      <c r="L58" s="10"/>
      <c r="M58" s="10"/>
      <c r="N58" s="3"/>
      <c r="O58" s="3"/>
      <c r="P58" s="3"/>
      <c r="Q58" s="31"/>
      <c r="R58" s="134"/>
      <c r="S58" s="134"/>
      <c r="V58" s="163" t="str">
        <f t="shared" si="2"/>
        <v>storage</v>
      </c>
      <c r="W58" s="163">
        <f t="shared" si="3"/>
        <v>1</v>
      </c>
      <c r="X58" s="168" t="s">
        <v>155</v>
      </c>
      <c r="Y58" s="169">
        <v>3</v>
      </c>
      <c r="Z58" s="169">
        <v>2</v>
      </c>
      <c r="AA58" s="165"/>
      <c r="AB58" s="170" t="s">
        <v>209</v>
      </c>
      <c r="AC58" s="171">
        <v>1</v>
      </c>
      <c r="AD58" s="150"/>
      <c r="AE58" s="153"/>
      <c r="AF58" s="154"/>
      <c r="AG58" s="155"/>
    </row>
    <row r="59" spans="1:33" s="9" customFormat="1" ht="36" customHeight="1">
      <c r="A59" s="200" t="str">
        <f>IF(I3="Deutsch","III. Logistikinformationen (Incoterms 2010)","III. terms of delivery (Incoterms 2010)")</f>
        <v>III. terms of delivery (Incoterms 2010)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3"/>
      <c r="R59" s="137"/>
      <c r="S59" s="137"/>
      <c r="V59" s="163" t="str">
        <f t="shared" si="2"/>
        <v>summer houses &amp; carports</v>
      </c>
      <c r="W59" s="163">
        <f t="shared" si="3"/>
        <v>5</v>
      </c>
      <c r="X59" s="168" t="s">
        <v>156</v>
      </c>
      <c r="Y59" s="169">
        <v>4</v>
      </c>
      <c r="Z59" s="169">
        <v>13</v>
      </c>
      <c r="AA59" s="165"/>
      <c r="AB59" s="170" t="s">
        <v>210</v>
      </c>
      <c r="AC59" s="171">
        <v>5</v>
      </c>
      <c r="AD59" s="150"/>
      <c r="AE59" s="153"/>
      <c r="AF59" s="154"/>
      <c r="AG59" s="155"/>
    </row>
    <row r="60" spans="1:33" ht="15" customHeight="1">
      <c r="A60" s="35"/>
      <c r="B60" s="7"/>
      <c r="C60" s="2" t="str">
        <f>IF(I3="Deutsch","Mögliche Logistikwege (bitte mit X markieren)","possible delivery routes (please mark with X)")</f>
        <v>possible delivery routes (please mark with X)</v>
      </c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31"/>
      <c r="R60" s="134"/>
      <c r="S60" s="134"/>
      <c r="V60" s="163" t="str">
        <f t="shared" si="2"/>
        <v>sunblind</v>
      </c>
      <c r="W60" s="163">
        <f t="shared" si="3"/>
        <v>2</v>
      </c>
      <c r="X60" s="168" t="s">
        <v>157</v>
      </c>
      <c r="Y60" s="169">
        <v>4</v>
      </c>
      <c r="Z60" s="169">
        <v>13</v>
      </c>
      <c r="AA60" s="165"/>
      <c r="AB60" s="170" t="s">
        <v>211</v>
      </c>
      <c r="AC60" s="171">
        <v>2</v>
      </c>
      <c r="AD60" s="150"/>
      <c r="AE60" s="153"/>
      <c r="AF60" s="154"/>
      <c r="AG60" s="155"/>
    </row>
    <row r="61" spans="1:33" ht="15" customHeight="1">
      <c r="A61" s="35"/>
      <c r="B61" s="95"/>
      <c r="C61" s="130"/>
      <c r="D61" s="89" t="s">
        <v>95</v>
      </c>
      <c r="E61" s="89"/>
      <c r="F61" s="130"/>
      <c r="G61" s="89" t="s">
        <v>93</v>
      </c>
      <c r="H61" s="88"/>
      <c r="I61" s="89"/>
      <c r="J61" s="130"/>
      <c r="K61" s="89" t="s">
        <v>103</v>
      </c>
      <c r="L61" s="84"/>
      <c r="M61" s="84"/>
      <c r="N61" s="84"/>
      <c r="O61" s="91"/>
      <c r="P61" s="91"/>
      <c r="Q61" s="92"/>
      <c r="R61" s="134"/>
      <c r="S61" s="134"/>
      <c r="V61" s="163" t="str">
        <f t="shared" si="2"/>
        <v>tiles</v>
      </c>
      <c r="W61" s="163">
        <f t="shared" si="3"/>
        <v>4</v>
      </c>
      <c r="X61" s="168" t="s">
        <v>158</v>
      </c>
      <c r="Y61" s="169">
        <v>1</v>
      </c>
      <c r="Z61" s="169">
        <v>9</v>
      </c>
      <c r="AA61" s="165"/>
      <c r="AB61" s="170" t="s">
        <v>212</v>
      </c>
      <c r="AC61" s="171">
        <v>4</v>
      </c>
      <c r="AD61" s="150"/>
      <c r="AE61" s="153"/>
      <c r="AF61" s="154"/>
      <c r="AG61" s="155"/>
    </row>
    <row r="62" spans="1:33" ht="15" customHeight="1">
      <c r="A62" s="35"/>
      <c r="B62" s="95"/>
      <c r="C62" s="130"/>
      <c r="D62" s="222" t="s">
        <v>96</v>
      </c>
      <c r="E62" s="223"/>
      <c r="F62" s="130"/>
      <c r="G62" s="222" t="s">
        <v>94</v>
      </c>
      <c r="H62" s="183"/>
      <c r="I62" s="224"/>
      <c r="J62" s="130"/>
      <c r="K62" s="89" t="s">
        <v>104</v>
      </c>
      <c r="L62" s="130"/>
      <c r="M62" s="222" t="str">
        <f>IF(I3="Deutsch","Sonstige","other")</f>
        <v>other</v>
      </c>
      <c r="N62" s="224"/>
      <c r="O62" s="91"/>
      <c r="P62" s="91"/>
      <c r="Q62" s="92"/>
      <c r="R62" s="134"/>
      <c r="S62" s="134"/>
      <c r="V62" s="163" t="str">
        <f t="shared" si="2"/>
        <v>timber</v>
      </c>
      <c r="W62" s="163">
        <f t="shared" si="3"/>
        <v>3</v>
      </c>
      <c r="X62" s="168" t="s">
        <v>159</v>
      </c>
      <c r="Y62" s="169">
        <v>5</v>
      </c>
      <c r="Z62" s="169">
        <v>21</v>
      </c>
      <c r="AA62" s="165"/>
      <c r="AB62" s="170" t="s">
        <v>213</v>
      </c>
      <c r="AC62" s="171">
        <v>3</v>
      </c>
      <c r="AD62" s="150"/>
      <c r="AE62" s="153"/>
      <c r="AF62" s="154"/>
      <c r="AG62" s="155"/>
    </row>
    <row r="63" spans="1:33" ht="15" customHeight="1">
      <c r="A63" s="35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1"/>
      <c r="R63" s="134"/>
      <c r="S63" s="134"/>
      <c r="V63" s="163" t="str">
        <f t="shared" si="2"/>
        <v>tools</v>
      </c>
      <c r="W63" s="163">
        <f t="shared" si="3"/>
        <v>1</v>
      </c>
      <c r="X63" s="168" t="s">
        <v>160</v>
      </c>
      <c r="Y63" s="169">
        <v>2</v>
      </c>
      <c r="Z63" s="169">
        <v>4</v>
      </c>
      <c r="AA63" s="165"/>
      <c r="AB63" s="170" t="s">
        <v>214</v>
      </c>
      <c r="AC63" s="171">
        <v>1</v>
      </c>
      <c r="AD63" s="150"/>
      <c r="AE63" s="153"/>
      <c r="AF63" s="154"/>
      <c r="AG63" s="155"/>
    </row>
    <row r="64" spans="1:33" s="9" customFormat="1" ht="36" customHeight="1">
      <c r="A64" s="200" t="str">
        <f>IF(I3="Deutsch","IV. Zahlungsbedingungen","IV. terms of payment")</f>
        <v>IV. terms of payment</v>
      </c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3"/>
      <c r="R64" s="137"/>
      <c r="S64" s="137"/>
      <c r="V64" s="163" t="str">
        <f t="shared" si="2"/>
        <v>ventilation</v>
      </c>
      <c r="W64" s="163">
        <f t="shared" si="3"/>
        <v>3</v>
      </c>
      <c r="X64" s="168" t="s">
        <v>161</v>
      </c>
      <c r="Y64" s="169">
        <v>2</v>
      </c>
      <c r="Z64" s="169">
        <v>3</v>
      </c>
      <c r="AA64" s="165"/>
      <c r="AB64" s="170" t="s">
        <v>215</v>
      </c>
      <c r="AC64" s="171">
        <v>3</v>
      </c>
      <c r="AD64" s="150"/>
      <c r="AE64" s="153"/>
      <c r="AF64" s="154"/>
      <c r="AG64" s="155"/>
    </row>
    <row r="65" spans="1:33" ht="15" customHeight="1">
      <c r="A65" s="35"/>
      <c r="B65" s="16"/>
      <c r="C65" s="231" t="str">
        <f>IF(I3="Deutsch","Mögliche Zahlungsmethoden (bitte mit X markieren)","possible payment methods (please mark with X)")</f>
        <v>possible payment methods (please mark with X)</v>
      </c>
      <c r="D65" s="183"/>
      <c r="E65" s="183"/>
      <c r="F65" s="183"/>
      <c r="G65" s="183"/>
      <c r="H65" s="183"/>
      <c r="I65" s="183"/>
      <c r="J65" s="3"/>
      <c r="K65" s="3"/>
      <c r="L65" s="3"/>
      <c r="M65" s="3"/>
      <c r="N65" s="3"/>
      <c r="O65" s="3"/>
      <c r="P65" s="18"/>
      <c r="Q65" s="36"/>
      <c r="R65" s="134"/>
      <c r="S65" s="134"/>
      <c r="V65" s="163" t="str">
        <f t="shared" si="2"/>
        <v>wallpaper</v>
      </c>
      <c r="W65" s="163">
        <f t="shared" si="3"/>
        <v>2</v>
      </c>
      <c r="X65" s="168" t="s">
        <v>162</v>
      </c>
      <c r="Y65" s="169">
        <v>5</v>
      </c>
      <c r="Z65" s="169">
        <v>20</v>
      </c>
      <c r="AA65" s="165"/>
      <c r="AB65" s="170" t="s">
        <v>216</v>
      </c>
      <c r="AC65" s="171">
        <v>2</v>
      </c>
      <c r="AD65" s="150"/>
      <c r="AE65" s="153"/>
      <c r="AF65" s="154"/>
      <c r="AG65" s="155"/>
    </row>
    <row r="66" spans="1:33" ht="15" customHeight="1">
      <c r="A66" s="35"/>
      <c r="B66" s="90"/>
      <c r="C66" s="129"/>
      <c r="D66" s="188" t="str">
        <f>IF(I3="English","RM","Rechnung")</f>
        <v>RM</v>
      </c>
      <c r="E66" s="213"/>
      <c r="F66" s="129"/>
      <c r="G66" s="188" t="s">
        <v>97</v>
      </c>
      <c r="H66" s="212"/>
      <c r="I66" s="213"/>
      <c r="J66" s="129"/>
      <c r="K66" s="45" t="s">
        <v>102</v>
      </c>
      <c r="L66" s="91"/>
      <c r="M66" s="91"/>
      <c r="N66" s="91"/>
      <c r="O66" s="91"/>
      <c r="P66" s="91"/>
      <c r="Q66" s="92"/>
      <c r="R66" s="134"/>
      <c r="S66" s="134"/>
      <c r="V66" s="163" t="str">
        <f t="shared" si="2"/>
        <v>window sill (natural stone)</v>
      </c>
      <c r="W66" s="163">
        <f t="shared" si="3"/>
        <v>4</v>
      </c>
      <c r="X66" s="168" t="s">
        <v>163</v>
      </c>
      <c r="Y66" s="169">
        <v>3</v>
      </c>
      <c r="Z66" s="169">
        <v>10</v>
      </c>
      <c r="AA66" s="165"/>
      <c r="AB66" s="170" t="s">
        <v>217</v>
      </c>
      <c r="AC66" s="171">
        <v>4</v>
      </c>
      <c r="AD66" s="150"/>
      <c r="AE66" s="153"/>
      <c r="AF66" s="154"/>
      <c r="AG66" s="155"/>
    </row>
    <row r="67" spans="1:33" ht="15" customHeight="1">
      <c r="A67" s="35"/>
      <c r="B67" s="90"/>
      <c r="C67" s="129"/>
      <c r="D67" s="211" t="str">
        <f>IF(I3="English","credit period:","Zahlungsziel:")</f>
        <v>credit period:</v>
      </c>
      <c r="E67" s="230"/>
      <c r="F67" s="128" t="s">
        <v>98</v>
      </c>
      <c r="G67" s="188" t="str">
        <f>IF(I3="English","days (if agreed)","Tage (falls vereinbart)")</f>
        <v>days (if agreed)</v>
      </c>
      <c r="H67" s="183"/>
      <c r="I67" s="224"/>
      <c r="J67" s="91"/>
      <c r="K67" s="91"/>
      <c r="L67" s="91"/>
      <c r="M67" s="91"/>
      <c r="N67" s="91"/>
      <c r="O67" s="91"/>
      <c r="P67" s="93"/>
      <c r="Q67" s="94"/>
      <c r="R67" s="134"/>
      <c r="S67" s="134"/>
      <c r="V67" s="163" t="str">
        <f t="shared" si="2"/>
        <v>window sill (wood &amp; aluminum)</v>
      </c>
      <c r="W67" s="163">
        <f t="shared" si="3"/>
        <v>3</v>
      </c>
      <c r="X67" s="168" t="s">
        <v>222</v>
      </c>
      <c r="Y67" s="169">
        <v>1</v>
      </c>
      <c r="Z67" s="169">
        <v>9</v>
      </c>
      <c r="AA67" s="165"/>
      <c r="AB67" s="170" t="s">
        <v>218</v>
      </c>
      <c r="AC67" s="171">
        <v>3</v>
      </c>
      <c r="AD67" s="150"/>
      <c r="AE67" s="153"/>
      <c r="AF67" s="154"/>
      <c r="AG67" s="155"/>
    </row>
    <row r="68" spans="1:33" ht="15" customHeight="1">
      <c r="A68" s="35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8"/>
      <c r="Q68" s="36"/>
      <c r="R68" s="134"/>
      <c r="S68" s="134"/>
      <c r="V68" s="163" t="str">
        <f t="shared" si="2"/>
        <v>wood preservation</v>
      </c>
      <c r="W68" s="163">
        <f t="shared" si="3"/>
        <v>2</v>
      </c>
      <c r="X68" s="168" t="s">
        <v>223</v>
      </c>
      <c r="Y68" s="169">
        <v>1</v>
      </c>
      <c r="Z68" s="169">
        <v>9</v>
      </c>
      <c r="AA68" s="165"/>
      <c r="AB68" s="170" t="s">
        <v>219</v>
      </c>
      <c r="AC68" s="171">
        <v>2</v>
      </c>
      <c r="AD68" s="150"/>
      <c r="AE68" s="153"/>
      <c r="AF68" s="154"/>
      <c r="AG68" s="155"/>
    </row>
    <row r="69" spans="1:33" s="9" customFormat="1" ht="36" customHeight="1">
      <c r="A69" s="200" t="str">
        <f>IF(I3="Deutsch","V. Sonstige Informationen","V. additional information")</f>
        <v>V. additional information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3"/>
      <c r="R69" s="137"/>
      <c r="S69" s="137"/>
      <c r="V69" s="163" t="str">
        <f t="shared" si="2"/>
        <v>work bench &amp; garage cabinet systems</v>
      </c>
      <c r="W69" s="163">
        <f t="shared" si="3"/>
        <v>1</v>
      </c>
      <c r="X69" s="168" t="s">
        <v>164</v>
      </c>
      <c r="Y69" s="166">
        <v>5</v>
      </c>
      <c r="Z69" s="166">
        <v>20</v>
      </c>
      <c r="AA69" s="165"/>
      <c r="AB69" s="170" t="s">
        <v>226</v>
      </c>
      <c r="AC69" s="171">
        <v>1</v>
      </c>
      <c r="AD69" s="150"/>
      <c r="AE69" s="153"/>
      <c r="AF69" s="154"/>
      <c r="AG69" s="155"/>
    </row>
    <row r="70" spans="1:33" ht="15" customHeight="1">
      <c r="A70" s="225"/>
      <c r="B70" s="19"/>
      <c r="C70" s="232" t="str">
        <f>IF(I3="Deutsch","Anlagen:","attachements:")</f>
        <v>attachements:</v>
      </c>
      <c r="D70" s="184"/>
      <c r="E70" s="233" t="str">
        <f>IF(I3="Deutsch","Präsentationen zu (bitte mit X markieren)","presentations to the topics (please mark with X)")</f>
        <v>presentations to the topics (please mark with X)</v>
      </c>
      <c r="F70" s="183"/>
      <c r="G70" s="183"/>
      <c r="H70" s="183"/>
      <c r="I70" s="183"/>
      <c r="J70" s="183"/>
      <c r="K70" s="183"/>
      <c r="L70" s="15"/>
      <c r="M70" s="20"/>
      <c r="N70" s="21"/>
      <c r="O70" s="21"/>
      <c r="P70" s="25"/>
      <c r="Q70" s="37"/>
      <c r="R70" s="134"/>
      <c r="S70" s="134"/>
      <c r="V70" s="163" t="str">
        <f t="shared" si="2"/>
        <v>work protection</v>
      </c>
      <c r="W70" s="163">
        <f t="shared" si="3"/>
        <v>1</v>
      </c>
      <c r="X70" s="167" t="s">
        <v>129</v>
      </c>
      <c r="Y70" s="165">
        <v>5</v>
      </c>
      <c r="Z70" s="165">
        <v>20</v>
      </c>
      <c r="AA70" s="165"/>
      <c r="AB70" s="170" t="s">
        <v>220</v>
      </c>
      <c r="AC70" s="171">
        <v>1</v>
      </c>
      <c r="AD70" s="150"/>
      <c r="AE70" s="153"/>
      <c r="AF70" s="154"/>
      <c r="AG70" s="155"/>
    </row>
    <row r="71" spans="1:33" ht="15" customHeight="1">
      <c r="A71" s="226"/>
      <c r="B71" s="83"/>
      <c r="C71" s="130"/>
      <c r="D71" s="222" t="str">
        <f>IF(I3="Deutsch","Lieferantenvorstellung (pdf)","suppl.-/ company profile (pdf)")</f>
        <v>suppl.-/ company profile (pdf)</v>
      </c>
      <c r="E71" s="183"/>
      <c r="F71" s="183"/>
      <c r="G71" s="224"/>
      <c r="H71" s="83"/>
      <c r="I71" s="91"/>
      <c r="J71" s="91"/>
      <c r="K71" s="91"/>
      <c r="L71" s="91"/>
      <c r="M71" s="91"/>
      <c r="N71" s="91"/>
      <c r="O71" s="91"/>
      <c r="P71" s="91"/>
      <c r="Q71" s="92"/>
      <c r="R71" s="134"/>
      <c r="S71" s="134"/>
      <c r="V71" s="163"/>
      <c r="W71" s="163"/>
      <c r="X71" s="167" t="s">
        <v>167</v>
      </c>
      <c r="Y71" s="165">
        <v>1</v>
      </c>
      <c r="Z71" s="165">
        <v>8</v>
      </c>
      <c r="AA71" s="165"/>
      <c r="AB71" s="140"/>
      <c r="AC71" s="166"/>
      <c r="AD71" s="152"/>
      <c r="AE71" s="153"/>
      <c r="AF71" s="154"/>
      <c r="AG71" s="155"/>
    </row>
    <row r="72" spans="1:33" ht="15" customHeight="1">
      <c r="A72" s="226"/>
      <c r="B72" s="83"/>
      <c r="C72" s="129"/>
      <c r="D72" s="188" t="str">
        <f>IF(I3="Deutsch","Artikelvorstellung (pdf)","item-/ range presentation (pdf)")</f>
        <v>item-/ range presentation (pdf)</v>
      </c>
      <c r="E72" s="212"/>
      <c r="F72" s="212"/>
      <c r="G72" s="213"/>
      <c r="H72" s="83"/>
      <c r="I72" s="91"/>
      <c r="J72" s="91"/>
      <c r="K72" s="91"/>
      <c r="L72" s="91"/>
      <c r="M72" s="91"/>
      <c r="N72" s="91"/>
      <c r="O72" s="91"/>
      <c r="P72" s="91"/>
      <c r="Q72" s="92"/>
      <c r="R72" s="134"/>
      <c r="S72" s="134"/>
      <c r="V72" s="134"/>
      <c r="W72" s="134"/>
      <c r="X72" s="167" t="s">
        <v>166</v>
      </c>
      <c r="Y72" s="165">
        <v>3</v>
      </c>
      <c r="Z72" s="165">
        <v>10</v>
      </c>
      <c r="AA72" s="165"/>
      <c r="AB72" s="134"/>
      <c r="AC72" s="134"/>
      <c r="AD72" s="152"/>
      <c r="AE72" s="149"/>
      <c r="AF72" s="154"/>
      <c r="AG72" s="155"/>
    </row>
    <row r="73" spans="1:33" ht="15" customHeight="1">
      <c r="A73" s="226"/>
      <c r="B73" s="97"/>
      <c r="C73" s="131"/>
      <c r="D73" s="242" t="str">
        <f>IF(I3="Deutsch","vorhandene Artikel Tests /  Prüfungen / Zertifikate / Zulassungen (pdf) (bitte mit X markieren)","existing test results / certifications / approvals (pdf) (please mark with X)")</f>
        <v>existing test results / certifications / approvals (pdf) (please mark with X)</v>
      </c>
      <c r="E73" s="194"/>
      <c r="F73" s="194"/>
      <c r="G73" s="194"/>
      <c r="H73" s="194"/>
      <c r="I73" s="194"/>
      <c r="J73" s="243"/>
      <c r="K73" s="243"/>
      <c r="L73" s="243"/>
      <c r="M73" s="243"/>
      <c r="N73" s="243"/>
      <c r="O73" s="243"/>
      <c r="P73" s="243"/>
      <c r="Q73" s="244"/>
      <c r="R73" s="134"/>
      <c r="S73" s="134"/>
      <c r="V73" s="134"/>
      <c r="W73" s="134"/>
      <c r="X73" s="167" t="s">
        <v>168</v>
      </c>
      <c r="Y73" s="165">
        <v>3</v>
      </c>
      <c r="Z73" s="165">
        <v>14</v>
      </c>
      <c r="AA73" s="165"/>
      <c r="AB73" s="134"/>
      <c r="AC73" s="134"/>
      <c r="AD73" s="28"/>
      <c r="AE73" s="149"/>
      <c r="AF73" s="147"/>
      <c r="AG73" s="148"/>
    </row>
    <row r="74" spans="1:33" ht="15" customHeight="1">
      <c r="A74" s="226"/>
      <c r="B74" s="97"/>
      <c r="C74" s="129"/>
      <c r="D74" s="45" t="s">
        <v>52</v>
      </c>
      <c r="E74" s="129"/>
      <c r="F74" s="211" t="s">
        <v>99</v>
      </c>
      <c r="G74" s="211"/>
      <c r="H74" s="129"/>
      <c r="I74" s="211" t="s">
        <v>100</v>
      </c>
      <c r="J74" s="211"/>
      <c r="K74" s="211"/>
      <c r="L74" s="129"/>
      <c r="M74" s="211" t="s">
        <v>54</v>
      </c>
      <c r="N74" s="230"/>
      <c r="O74" s="230"/>
      <c r="P74" s="230"/>
      <c r="Q74" s="96"/>
      <c r="R74" s="134"/>
      <c r="S74" s="134"/>
      <c r="V74" s="134"/>
      <c r="W74" s="134"/>
      <c r="X74" s="167" t="s">
        <v>169</v>
      </c>
      <c r="Y74" s="165">
        <v>3</v>
      </c>
      <c r="Z74" s="165">
        <v>2</v>
      </c>
      <c r="AA74" s="165"/>
      <c r="AB74" s="137"/>
      <c r="AC74" s="137"/>
      <c r="AD74" s="150"/>
      <c r="AE74" s="151"/>
      <c r="AF74" s="150"/>
      <c r="AG74" s="151"/>
    </row>
    <row r="75" spans="1:33" ht="15" customHeight="1">
      <c r="A75" s="226"/>
      <c r="B75" s="97"/>
      <c r="C75" s="129"/>
      <c r="D75" s="45" t="s">
        <v>55</v>
      </c>
      <c r="E75" s="129"/>
      <c r="F75" s="211" t="str">
        <f>IF(I3="Deutsch","Sonstige","other")</f>
        <v>other</v>
      </c>
      <c r="G75" s="211"/>
      <c r="H75" s="129"/>
      <c r="I75" s="211" t="str">
        <f>IF(I3="Deutsch","bauaufsichtl. Zulassung","authority approval")</f>
        <v>authority approval</v>
      </c>
      <c r="J75" s="211"/>
      <c r="K75" s="211"/>
      <c r="L75" s="129"/>
      <c r="M75" s="211" t="str">
        <f>IF(I3="Deutsch","Holzhandelsverordnung","Europ. Timber Regulation / EUTR")</f>
        <v>Europ. Timber Regulation / EUTR</v>
      </c>
      <c r="N75" s="211"/>
      <c r="O75" s="211"/>
      <c r="P75" s="211"/>
      <c r="Q75" s="92"/>
      <c r="R75" s="134"/>
      <c r="S75" s="134"/>
      <c r="V75" s="134"/>
      <c r="W75" s="134"/>
      <c r="X75" s="167" t="s">
        <v>170</v>
      </c>
      <c r="Y75" s="165">
        <v>1</v>
      </c>
      <c r="Z75" s="165">
        <v>7</v>
      </c>
      <c r="AA75" s="165"/>
      <c r="AB75" s="134"/>
      <c r="AC75" s="134"/>
      <c r="AD75" s="150"/>
      <c r="AE75" s="151"/>
      <c r="AF75" s="150"/>
      <c r="AG75" s="151"/>
    </row>
    <row r="76" spans="1:33" ht="15" customHeight="1">
      <c r="A76" s="228"/>
      <c r="B76" s="1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V76" s="137"/>
      <c r="W76" s="137"/>
      <c r="X76" s="167" t="s">
        <v>171</v>
      </c>
      <c r="Y76" s="165">
        <v>3</v>
      </c>
      <c r="Z76" s="165">
        <v>2</v>
      </c>
      <c r="AA76" s="165"/>
      <c r="AB76" s="134"/>
      <c r="AC76" s="134"/>
      <c r="AD76" s="150"/>
      <c r="AE76" s="151"/>
      <c r="AF76" s="150"/>
      <c r="AG76" s="151"/>
    </row>
    <row r="77" spans="1:33" s="9" customFormat="1" ht="36" customHeight="1">
      <c r="A77" s="200" t="str">
        <f>IF(I3="Deutsch","VI. Wird von Hornbach komplettiert","VI. to be completed by Hornbach")</f>
        <v>VI. to be completed by Hornbach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3"/>
      <c r="V77" s="134"/>
      <c r="W77" s="134"/>
      <c r="X77" s="167" t="s">
        <v>172</v>
      </c>
      <c r="Y77" s="165">
        <v>3</v>
      </c>
      <c r="Z77" s="165">
        <v>2</v>
      </c>
      <c r="AA77" s="165"/>
      <c r="AB77" s="134"/>
      <c r="AC77" s="134"/>
      <c r="AD77" s="150"/>
      <c r="AE77" s="151"/>
      <c r="AF77" s="150"/>
      <c r="AG77" s="151"/>
    </row>
    <row r="78" spans="1:33" ht="15" customHeight="1">
      <c r="A78" s="225"/>
      <c r="B78" s="1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1"/>
      <c r="V78" s="43"/>
      <c r="W78" s="43"/>
      <c r="X78" s="167" t="s">
        <v>173</v>
      </c>
      <c r="Y78" s="165">
        <v>5</v>
      </c>
      <c r="Z78" s="165">
        <v>20</v>
      </c>
      <c r="AA78" s="165"/>
      <c r="AB78" s="134"/>
      <c r="AC78" s="134"/>
      <c r="AD78" s="150"/>
      <c r="AE78" s="151"/>
      <c r="AF78" s="150"/>
      <c r="AG78" s="151"/>
    </row>
    <row r="79" spans="1:33" ht="15" customHeight="1">
      <c r="A79" s="226"/>
      <c r="B79" s="19"/>
      <c r="C79" s="231" t="str">
        <f>IF(I3="Deutsch","Interne Lieferantenbewertung / Bemerkungen","internal comments")</f>
        <v>internal comments</v>
      </c>
      <c r="D79" s="234"/>
      <c r="E79" s="234"/>
      <c r="F79" s="234"/>
      <c r="G79" s="234"/>
      <c r="H79" s="234"/>
      <c r="I79" s="22"/>
      <c r="J79" s="22"/>
      <c r="K79" s="22"/>
      <c r="L79" s="3"/>
      <c r="M79" s="3"/>
      <c r="N79" s="3"/>
      <c r="O79" s="3"/>
      <c r="P79" s="3"/>
      <c r="Q79" s="31"/>
      <c r="S79" s="42"/>
      <c r="T79" s="42"/>
      <c r="U79" s="42"/>
      <c r="V79" s="43"/>
      <c r="W79" s="43"/>
      <c r="X79" s="167" t="s">
        <v>174</v>
      </c>
      <c r="Y79" s="165">
        <v>3</v>
      </c>
      <c r="Z79" s="165">
        <v>10</v>
      </c>
      <c r="AA79" s="165"/>
      <c r="AB79" s="134"/>
      <c r="AC79" s="134"/>
      <c r="AD79" s="150"/>
      <c r="AE79" s="151"/>
      <c r="AF79" s="150"/>
      <c r="AG79" s="151"/>
    </row>
    <row r="80" spans="1:33" ht="15" customHeight="1">
      <c r="A80" s="226"/>
      <c r="B80" s="19"/>
      <c r="C80" s="229" t="s">
        <v>6</v>
      </c>
      <c r="D80" s="229"/>
      <c r="E80" s="229"/>
      <c r="F80" s="229"/>
      <c r="G80" s="3"/>
      <c r="H80" s="3"/>
      <c r="I80" s="3"/>
      <c r="J80" s="3"/>
      <c r="K80" s="3"/>
      <c r="L80" s="3"/>
      <c r="M80" s="3"/>
      <c r="N80" s="3"/>
      <c r="O80" s="3"/>
      <c r="P80" s="3"/>
      <c r="Q80" s="31"/>
      <c r="S80" s="42"/>
      <c r="T80" s="42"/>
      <c r="U80" s="42"/>
      <c r="V80" s="134"/>
      <c r="W80" s="134"/>
      <c r="X80" s="167" t="s">
        <v>175</v>
      </c>
      <c r="Y80" s="165">
        <v>5</v>
      </c>
      <c r="Z80" s="165">
        <v>15</v>
      </c>
      <c r="AA80" s="165"/>
      <c r="AB80" s="134"/>
      <c r="AC80" s="134"/>
      <c r="AD80" s="150"/>
      <c r="AE80" s="151"/>
      <c r="AF80" s="150"/>
      <c r="AG80" s="151"/>
    </row>
    <row r="81" spans="1:33" ht="15" customHeight="1">
      <c r="A81" s="226"/>
      <c r="B81" s="1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1"/>
      <c r="V81" s="134"/>
      <c r="W81" s="134"/>
      <c r="X81" s="167" t="s">
        <v>221</v>
      </c>
      <c r="Y81" s="165">
        <v>2</v>
      </c>
      <c r="Z81" s="165">
        <v>6</v>
      </c>
      <c r="AA81" s="165"/>
      <c r="AB81" s="134"/>
      <c r="AC81" s="134"/>
      <c r="AD81" s="150"/>
      <c r="AE81" s="151"/>
      <c r="AF81" s="150"/>
      <c r="AG81" s="151"/>
    </row>
    <row r="82" spans="1:33" ht="15" customHeight="1">
      <c r="A82" s="226"/>
      <c r="B82" s="1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1"/>
      <c r="V82" s="134"/>
      <c r="W82" s="134"/>
      <c r="X82" s="167" t="s">
        <v>176</v>
      </c>
      <c r="Y82" s="165">
        <v>3</v>
      </c>
      <c r="Z82" s="165">
        <v>2</v>
      </c>
      <c r="AA82" s="165"/>
      <c r="AB82" s="134"/>
      <c r="AC82" s="134"/>
      <c r="AD82" s="150"/>
      <c r="AE82" s="151"/>
      <c r="AF82" s="150"/>
      <c r="AG82" s="151"/>
    </row>
    <row r="83" spans="1:33" ht="15" customHeight="1">
      <c r="A83" s="226"/>
      <c r="B83" s="1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1"/>
      <c r="V83" s="134"/>
      <c r="W83" s="134"/>
      <c r="X83" s="167" t="s">
        <v>177</v>
      </c>
      <c r="Y83" s="165">
        <v>1</v>
      </c>
      <c r="Z83" s="165">
        <v>8</v>
      </c>
      <c r="AA83" s="165"/>
      <c r="AB83" s="134"/>
      <c r="AC83" s="134"/>
      <c r="AD83" s="150"/>
      <c r="AE83" s="151"/>
      <c r="AF83" s="150"/>
      <c r="AG83" s="151"/>
    </row>
    <row r="84" spans="1:33" ht="15" customHeight="1">
      <c r="A84" s="226"/>
      <c r="B84" s="1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1"/>
      <c r="V84" s="134"/>
      <c r="W84" s="134"/>
      <c r="X84" s="167" t="s">
        <v>178</v>
      </c>
      <c r="Y84" s="165">
        <v>5</v>
      </c>
      <c r="Z84" s="165">
        <v>23</v>
      </c>
      <c r="AA84" s="165"/>
      <c r="AB84" s="134"/>
      <c r="AC84" s="134"/>
      <c r="AD84" s="150"/>
      <c r="AE84" s="151"/>
      <c r="AF84" s="150"/>
      <c r="AG84" s="151"/>
    </row>
    <row r="85" spans="1:33" ht="15" customHeight="1">
      <c r="A85" s="226"/>
      <c r="B85" s="19"/>
      <c r="G85" s="3"/>
      <c r="H85" s="3"/>
      <c r="I85" s="3"/>
      <c r="J85" s="3"/>
      <c r="K85" s="3"/>
      <c r="L85" s="3"/>
      <c r="M85" s="3"/>
      <c r="N85" s="3"/>
      <c r="O85" s="3"/>
      <c r="P85" s="3"/>
      <c r="Q85" s="31"/>
      <c r="V85" s="134"/>
      <c r="W85" s="134"/>
      <c r="X85" s="167" t="s">
        <v>179</v>
      </c>
      <c r="Y85" s="165">
        <v>5</v>
      </c>
      <c r="Z85" s="165">
        <v>20</v>
      </c>
      <c r="AA85" s="165"/>
      <c r="AB85" s="134"/>
      <c r="AC85" s="134"/>
      <c r="AD85" s="150"/>
      <c r="AE85" s="151"/>
      <c r="AF85" s="150"/>
      <c r="AG85" s="151"/>
    </row>
    <row r="86" spans="1:33" ht="15" customHeight="1" thickBot="1">
      <c r="A86" s="227"/>
      <c r="B86" s="4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  <c r="V86" s="134"/>
      <c r="W86" s="134"/>
      <c r="X86" s="167" t="s">
        <v>180</v>
      </c>
      <c r="Y86" s="165">
        <v>5</v>
      </c>
      <c r="Z86" s="165">
        <v>19</v>
      </c>
      <c r="AA86" s="165"/>
      <c r="AB86" s="134"/>
      <c r="AC86" s="134"/>
      <c r="AD86" s="150"/>
      <c r="AE86" s="151"/>
      <c r="AF86" s="150"/>
      <c r="AG86" s="151"/>
    </row>
    <row r="87" spans="1:33" ht="15">
      <c r="A87" s="42"/>
      <c r="V87" s="134"/>
      <c r="W87" s="134"/>
      <c r="X87" s="167" t="s">
        <v>181</v>
      </c>
      <c r="Y87" s="165">
        <v>5</v>
      </c>
      <c r="Z87" s="165">
        <v>17</v>
      </c>
      <c r="AA87" s="165"/>
      <c r="AB87" s="134"/>
      <c r="AC87" s="134"/>
      <c r="AD87" s="150"/>
      <c r="AE87" s="151"/>
      <c r="AF87" s="150"/>
      <c r="AG87" s="151"/>
    </row>
    <row r="88" spans="1:33" ht="15">
      <c r="A88" s="43" t="str">
        <f>IF(R8=1,"EP-WB1@hornbach.com",IF(R8=2,"EP-WB2@hornbach.com",IF(R8=3,"EP-WB3@hornbach.com",IF(R8=4,"EP-WB4@hornbach.com",IF(R8=5,"EP-WB5@hornbach.com","wird automatisch ausgefüllt, wenn Sie einen Sortimentsschwerpunkt auswählen")))))</f>
        <v>wird automatisch ausgefüllt, wenn Sie einen Sortimentsschwerpunkt auswählen</v>
      </c>
      <c r="B88" s="43" t="str">
        <f>IF(R8=1,"EP-WB1@hornbach.com",IF(R8=2,"EP-WB2@hornbach.com",IF(R8=3,"EP-WB3@hornbach.com",IF(R8=4,"EP-WB4@hornbach.com",IF(R8=5,"EP-WB5@hornbach.com","is filled automatically when you choose a main assortment")))))</f>
        <v>is filled automatically when you choose a main assortment</v>
      </c>
      <c r="C88" s="42"/>
      <c r="D88" s="42"/>
      <c r="V88" s="134"/>
      <c r="W88" s="134"/>
      <c r="X88" s="167" t="s">
        <v>182</v>
      </c>
      <c r="Y88" s="165">
        <v>5</v>
      </c>
      <c r="Z88" s="165">
        <v>22</v>
      </c>
      <c r="AA88" s="165"/>
      <c r="AB88" s="134"/>
      <c r="AC88" s="134"/>
      <c r="AD88" s="150"/>
      <c r="AE88" s="151"/>
      <c r="AF88" s="150"/>
      <c r="AG88" s="151"/>
    </row>
    <row r="89" spans="22:33" ht="15">
      <c r="V89" s="134"/>
      <c r="W89" s="134"/>
      <c r="X89" s="167" t="s">
        <v>183</v>
      </c>
      <c r="Y89" s="165">
        <v>2</v>
      </c>
      <c r="Z89" s="165">
        <v>6</v>
      </c>
      <c r="AA89" s="165"/>
      <c r="AB89" s="134"/>
      <c r="AC89" s="134"/>
      <c r="AD89" s="150"/>
      <c r="AE89" s="151"/>
      <c r="AF89" s="150"/>
      <c r="AG89" s="151"/>
    </row>
    <row r="90" spans="22:33" ht="15">
      <c r="V90" s="134"/>
      <c r="W90" s="134"/>
      <c r="X90" s="167" t="s">
        <v>184</v>
      </c>
      <c r="Y90" s="165">
        <v>5</v>
      </c>
      <c r="Z90" s="165">
        <v>20</v>
      </c>
      <c r="AA90" s="165"/>
      <c r="AB90" s="134"/>
      <c r="AC90" s="134"/>
      <c r="AD90" s="150"/>
      <c r="AE90" s="151"/>
      <c r="AF90" s="150"/>
      <c r="AG90" s="151"/>
    </row>
    <row r="91" spans="22:33" ht="15">
      <c r="V91" s="134"/>
      <c r="W91" s="134"/>
      <c r="X91" s="167" t="s">
        <v>185</v>
      </c>
      <c r="Y91" s="165">
        <v>5</v>
      </c>
      <c r="Z91" s="165">
        <v>15</v>
      </c>
      <c r="AA91" s="165"/>
      <c r="AB91" s="134"/>
      <c r="AC91" s="134"/>
      <c r="AD91" s="150"/>
      <c r="AE91" s="151"/>
      <c r="AF91" s="150"/>
      <c r="AG91" s="151"/>
    </row>
    <row r="92" spans="22:33" ht="15">
      <c r="V92" s="134"/>
      <c r="W92" s="134"/>
      <c r="X92" s="167" t="s">
        <v>186</v>
      </c>
      <c r="Y92" s="165">
        <v>5</v>
      </c>
      <c r="Z92" s="165">
        <v>21</v>
      </c>
      <c r="AA92" s="165"/>
      <c r="AB92" s="134"/>
      <c r="AC92" s="134"/>
      <c r="AD92" s="150"/>
      <c r="AE92" s="151"/>
      <c r="AF92" s="150"/>
      <c r="AG92" s="151"/>
    </row>
    <row r="93" spans="22:33" ht="15">
      <c r="V93" s="134"/>
      <c r="W93" s="134"/>
      <c r="X93" s="167" t="s">
        <v>231</v>
      </c>
      <c r="Y93" s="165">
        <v>5</v>
      </c>
      <c r="Z93" s="165">
        <v>16</v>
      </c>
      <c r="AA93" s="165"/>
      <c r="AB93" s="134"/>
      <c r="AC93" s="134"/>
      <c r="AD93" s="150"/>
      <c r="AE93" s="151"/>
      <c r="AF93" s="150"/>
      <c r="AG93" s="151"/>
    </row>
    <row r="94" spans="22:33" ht="15">
      <c r="V94" s="134"/>
      <c r="W94" s="134"/>
      <c r="X94" s="167" t="s">
        <v>187</v>
      </c>
      <c r="Y94" s="165">
        <v>1</v>
      </c>
      <c r="Z94" s="165">
        <v>9</v>
      </c>
      <c r="AA94" s="165"/>
      <c r="AB94" s="134"/>
      <c r="AC94" s="134"/>
      <c r="AD94" s="150"/>
      <c r="AE94" s="151"/>
      <c r="AF94" s="150"/>
      <c r="AG94" s="151"/>
    </row>
    <row r="95" spans="22:33" ht="15">
      <c r="V95" s="134"/>
      <c r="W95" s="134"/>
      <c r="X95" s="170" t="s">
        <v>227</v>
      </c>
      <c r="Y95" s="171">
        <v>1</v>
      </c>
      <c r="Z95" s="171">
        <v>9</v>
      </c>
      <c r="AA95" s="171"/>
      <c r="AB95" s="134"/>
      <c r="AC95" s="134"/>
      <c r="AD95" s="150"/>
      <c r="AE95" s="151"/>
      <c r="AF95" s="150"/>
      <c r="AG95" s="151"/>
    </row>
    <row r="96" spans="22:33" ht="15">
      <c r="V96" s="134"/>
      <c r="W96" s="134"/>
      <c r="X96" s="170" t="s">
        <v>232</v>
      </c>
      <c r="Y96" s="171">
        <v>5</v>
      </c>
      <c r="Z96" s="171">
        <v>21</v>
      </c>
      <c r="AA96" s="171"/>
      <c r="AB96" s="134"/>
      <c r="AC96" s="134"/>
      <c r="AD96" s="150"/>
      <c r="AE96" s="151"/>
      <c r="AF96" s="150"/>
      <c r="AG96" s="151"/>
    </row>
    <row r="97" spans="22:33" ht="15">
      <c r="V97" s="134"/>
      <c r="W97" s="134"/>
      <c r="X97" s="170" t="s">
        <v>188</v>
      </c>
      <c r="Y97" s="171">
        <v>1</v>
      </c>
      <c r="Z97" s="171">
        <v>7</v>
      </c>
      <c r="AA97" s="171"/>
      <c r="AB97" s="134"/>
      <c r="AC97" s="134"/>
      <c r="AD97" s="150"/>
      <c r="AE97" s="151"/>
      <c r="AF97" s="150"/>
      <c r="AG97" s="151"/>
    </row>
    <row r="98" spans="22:33" ht="15">
      <c r="V98" s="134"/>
      <c r="W98" s="134"/>
      <c r="X98" s="170" t="s">
        <v>189</v>
      </c>
      <c r="Y98" s="171">
        <v>4</v>
      </c>
      <c r="Z98" s="171">
        <v>13</v>
      </c>
      <c r="AA98" s="171"/>
      <c r="AB98" s="134"/>
      <c r="AC98" s="134"/>
      <c r="AD98" s="150"/>
      <c r="AE98" s="151"/>
      <c r="AF98" s="150"/>
      <c r="AG98" s="151"/>
    </row>
    <row r="99" spans="22:33" ht="15">
      <c r="V99" s="134"/>
      <c r="W99" s="134"/>
      <c r="X99" s="170" t="s">
        <v>190</v>
      </c>
      <c r="Y99" s="171">
        <v>2</v>
      </c>
      <c r="Z99" s="171">
        <v>5</v>
      </c>
      <c r="AA99" s="171"/>
      <c r="AB99" s="134"/>
      <c r="AC99" s="134"/>
      <c r="AD99" s="154"/>
      <c r="AE99" s="155"/>
      <c r="AF99" s="152"/>
      <c r="AG99" s="153"/>
    </row>
    <row r="100" spans="22:33" ht="15">
      <c r="V100" s="134"/>
      <c r="W100" s="134"/>
      <c r="X100" s="170" t="s">
        <v>191</v>
      </c>
      <c r="Y100" s="171">
        <v>2</v>
      </c>
      <c r="Z100" s="171">
        <v>4</v>
      </c>
      <c r="AA100" s="171"/>
      <c r="AB100" s="134"/>
      <c r="AC100" s="134"/>
      <c r="AD100" s="154"/>
      <c r="AE100" s="155"/>
      <c r="AF100" s="152"/>
      <c r="AG100" s="153"/>
    </row>
    <row r="101" spans="22:33" ht="15">
      <c r="V101" s="134"/>
      <c r="W101" s="134"/>
      <c r="X101" s="170" t="s">
        <v>192</v>
      </c>
      <c r="Y101" s="171">
        <v>4</v>
      </c>
      <c r="Z101" s="171">
        <v>13</v>
      </c>
      <c r="AA101" s="171"/>
      <c r="AB101" s="134"/>
      <c r="AC101" s="134"/>
      <c r="AD101" s="154"/>
      <c r="AE101" s="155"/>
      <c r="AF101" s="152"/>
      <c r="AG101" s="153"/>
    </row>
    <row r="102" spans="22:33" ht="15">
      <c r="V102" s="134"/>
      <c r="W102" s="134"/>
      <c r="X102" s="170" t="s">
        <v>193</v>
      </c>
      <c r="Y102" s="171">
        <v>3</v>
      </c>
      <c r="Z102" s="171">
        <v>11</v>
      </c>
      <c r="AA102" s="171"/>
      <c r="AB102" s="134"/>
      <c r="AC102" s="134"/>
      <c r="AD102" s="154"/>
      <c r="AE102" s="155"/>
      <c r="AF102" s="152"/>
      <c r="AG102" s="153"/>
    </row>
    <row r="103" spans="22:33" ht="15">
      <c r="V103" s="134"/>
      <c r="W103" s="134"/>
      <c r="X103" s="170" t="s">
        <v>225</v>
      </c>
      <c r="Y103" s="171">
        <v>1</v>
      </c>
      <c r="Z103" s="171">
        <v>7</v>
      </c>
      <c r="AA103" s="171"/>
      <c r="AB103" s="134"/>
      <c r="AC103" s="134"/>
      <c r="AD103" s="154"/>
      <c r="AE103" s="155"/>
      <c r="AF103" s="152"/>
      <c r="AG103" s="153"/>
    </row>
    <row r="104" spans="22:33" ht="15">
      <c r="V104" s="134"/>
      <c r="W104" s="134"/>
      <c r="X104" s="170" t="s">
        <v>194</v>
      </c>
      <c r="Y104" s="171">
        <v>3</v>
      </c>
      <c r="Z104" s="171">
        <v>2</v>
      </c>
      <c r="AA104" s="171"/>
      <c r="AB104" s="134"/>
      <c r="AC104" s="134"/>
      <c r="AD104" s="154"/>
      <c r="AE104" s="155"/>
      <c r="AF104" s="152"/>
      <c r="AG104" s="153"/>
    </row>
    <row r="105" spans="22:33" ht="15">
      <c r="V105" s="134"/>
      <c r="W105" s="134"/>
      <c r="X105" s="170" t="s">
        <v>195</v>
      </c>
      <c r="Y105" s="171">
        <v>1</v>
      </c>
      <c r="Z105" s="171">
        <v>8</v>
      </c>
      <c r="AA105" s="171"/>
      <c r="AB105" s="134"/>
      <c r="AC105" s="134"/>
      <c r="AD105" s="154"/>
      <c r="AE105" s="155"/>
      <c r="AF105" s="152"/>
      <c r="AG105" s="153"/>
    </row>
    <row r="106" spans="22:33" ht="15">
      <c r="V106" s="134"/>
      <c r="W106" s="134"/>
      <c r="X106" s="170" t="s">
        <v>196</v>
      </c>
      <c r="Y106" s="171">
        <v>1</v>
      </c>
      <c r="Z106" s="171">
        <v>9</v>
      </c>
      <c r="AA106" s="171"/>
      <c r="AB106" s="134"/>
      <c r="AC106" s="134"/>
      <c r="AD106" s="154"/>
      <c r="AE106" s="155"/>
      <c r="AF106" s="152"/>
      <c r="AG106" s="153"/>
    </row>
    <row r="107" spans="22:33" ht="15">
      <c r="V107" s="134"/>
      <c r="W107" s="134"/>
      <c r="X107" s="170" t="s">
        <v>197</v>
      </c>
      <c r="Y107" s="171">
        <v>3</v>
      </c>
      <c r="Z107" s="171">
        <v>14</v>
      </c>
      <c r="AA107" s="171"/>
      <c r="AB107" s="134"/>
      <c r="AC107" s="134"/>
      <c r="AD107" s="154"/>
      <c r="AE107" s="155"/>
      <c r="AF107" s="152"/>
      <c r="AG107" s="153"/>
    </row>
    <row r="108" spans="22:33" ht="15">
      <c r="V108" s="134"/>
      <c r="W108" s="134"/>
      <c r="X108" s="170" t="s">
        <v>198</v>
      </c>
      <c r="Y108" s="171">
        <v>2</v>
      </c>
      <c r="Z108" s="171">
        <v>5</v>
      </c>
      <c r="AA108" s="171"/>
      <c r="AB108" s="134"/>
      <c r="AC108" s="134"/>
      <c r="AD108" s="154"/>
      <c r="AE108" s="155"/>
      <c r="AF108" s="152"/>
      <c r="AG108" s="153"/>
    </row>
    <row r="109" spans="22:33" ht="15">
      <c r="V109" s="134"/>
      <c r="W109" s="134"/>
      <c r="X109" s="170" t="s">
        <v>199</v>
      </c>
      <c r="Y109" s="171">
        <v>2</v>
      </c>
      <c r="Z109" s="171">
        <v>25</v>
      </c>
      <c r="AA109" s="171"/>
      <c r="AB109" s="134"/>
      <c r="AC109" s="134"/>
      <c r="AD109" s="154"/>
      <c r="AE109" s="155"/>
      <c r="AF109" s="152"/>
      <c r="AG109" s="153"/>
    </row>
    <row r="110" spans="22:33" ht="15">
      <c r="V110" s="134"/>
      <c r="W110" s="134"/>
      <c r="X110" s="170" t="s">
        <v>200</v>
      </c>
      <c r="Y110" s="171">
        <v>3</v>
      </c>
      <c r="Z110" s="171">
        <v>10</v>
      </c>
      <c r="AA110" s="171"/>
      <c r="AB110" s="134"/>
      <c r="AC110" s="134"/>
      <c r="AD110" s="154"/>
      <c r="AE110" s="155"/>
      <c r="AF110" s="152"/>
      <c r="AG110" s="153"/>
    </row>
    <row r="111" spans="22:33" ht="15">
      <c r="V111" s="134"/>
      <c r="W111" s="134"/>
      <c r="X111" s="170" t="s">
        <v>201</v>
      </c>
      <c r="Y111" s="171">
        <v>5</v>
      </c>
      <c r="Z111" s="171">
        <v>19</v>
      </c>
      <c r="AA111" s="171"/>
      <c r="AB111" s="134"/>
      <c r="AC111" s="134"/>
      <c r="AD111" s="154"/>
      <c r="AE111" s="155"/>
      <c r="AF111" s="152"/>
      <c r="AG111" s="153"/>
    </row>
    <row r="112" spans="22:33" ht="15">
      <c r="V112" s="134"/>
      <c r="W112" s="134"/>
      <c r="X112" s="170" t="s">
        <v>202</v>
      </c>
      <c r="Y112" s="171">
        <v>3</v>
      </c>
      <c r="Z112" s="171">
        <v>11</v>
      </c>
      <c r="AA112" s="171"/>
      <c r="AB112" s="134"/>
      <c r="AC112" s="134"/>
      <c r="AD112" s="154"/>
      <c r="AE112" s="155"/>
      <c r="AF112" s="152"/>
      <c r="AG112" s="153"/>
    </row>
    <row r="113" spans="22:33" ht="15">
      <c r="V113" s="134"/>
      <c r="W113" s="134"/>
      <c r="X113" s="170" t="s">
        <v>203</v>
      </c>
      <c r="Y113" s="171">
        <v>5</v>
      </c>
      <c r="Z113" s="171">
        <v>20</v>
      </c>
      <c r="AA113" s="171"/>
      <c r="AB113" s="134"/>
      <c r="AC113" s="134"/>
      <c r="AD113" s="154"/>
      <c r="AE113" s="155"/>
      <c r="AF113" s="152"/>
      <c r="AG113" s="153"/>
    </row>
    <row r="114" spans="22:33" ht="15">
      <c r="V114" s="134"/>
      <c r="W114" s="134"/>
      <c r="X114" s="170" t="s">
        <v>204</v>
      </c>
      <c r="Y114" s="171">
        <v>5</v>
      </c>
      <c r="Z114" s="171">
        <v>21</v>
      </c>
      <c r="AA114" s="171"/>
      <c r="AB114" s="134"/>
      <c r="AC114" s="134"/>
      <c r="AD114" s="154"/>
      <c r="AE114" s="155"/>
      <c r="AF114" s="152"/>
      <c r="AG114" s="153"/>
    </row>
    <row r="115" spans="22:33" ht="15">
      <c r="V115" s="134"/>
      <c r="W115" s="134"/>
      <c r="X115" s="170" t="s">
        <v>205</v>
      </c>
      <c r="Y115" s="171">
        <v>3</v>
      </c>
      <c r="Z115" s="171">
        <v>2</v>
      </c>
      <c r="AA115" s="171"/>
      <c r="AB115" s="134"/>
      <c r="AC115" s="134"/>
      <c r="AD115" s="154"/>
      <c r="AE115" s="155"/>
      <c r="AF115" s="152"/>
      <c r="AG115" s="153"/>
    </row>
    <row r="116" spans="22:33" ht="15">
      <c r="V116" s="134"/>
      <c r="W116" s="134"/>
      <c r="X116" s="170" t="s">
        <v>206</v>
      </c>
      <c r="Y116" s="171">
        <v>4</v>
      </c>
      <c r="Z116" s="171">
        <v>13</v>
      </c>
      <c r="AA116" s="171"/>
      <c r="AB116" s="134"/>
      <c r="AC116" s="134"/>
      <c r="AD116" s="154"/>
      <c r="AE116" s="155"/>
      <c r="AF116" s="152"/>
      <c r="AG116" s="153"/>
    </row>
    <row r="117" spans="22:33" ht="15">
      <c r="V117" s="134"/>
      <c r="W117" s="134"/>
      <c r="X117" s="170" t="s">
        <v>207</v>
      </c>
      <c r="Y117" s="171">
        <v>4</v>
      </c>
      <c r="Z117" s="171">
        <v>13</v>
      </c>
      <c r="AA117" s="171"/>
      <c r="AB117" s="134"/>
      <c r="AC117" s="134"/>
      <c r="AD117" s="154"/>
      <c r="AE117" s="155"/>
      <c r="AF117" s="152"/>
      <c r="AG117" s="153"/>
    </row>
    <row r="118" spans="22:33" ht="15">
      <c r="V118" s="134"/>
      <c r="W118" s="134"/>
      <c r="X118" s="170" t="s">
        <v>208</v>
      </c>
      <c r="Y118" s="171">
        <v>1</v>
      </c>
      <c r="Z118" s="171">
        <v>7</v>
      </c>
      <c r="AA118" s="171"/>
      <c r="AB118" s="134"/>
      <c r="AC118" s="134"/>
      <c r="AD118" s="154"/>
      <c r="AE118" s="155"/>
      <c r="AF118" s="152"/>
      <c r="AG118" s="153"/>
    </row>
    <row r="119" spans="22:33" ht="15">
      <c r="V119" s="134"/>
      <c r="W119" s="134"/>
      <c r="X119" s="166" t="s">
        <v>228</v>
      </c>
      <c r="Y119" s="166">
        <v>1</v>
      </c>
      <c r="Z119" s="166">
        <v>7</v>
      </c>
      <c r="AA119" s="171"/>
      <c r="AB119" s="134"/>
      <c r="AC119" s="134"/>
      <c r="AD119" s="154"/>
      <c r="AE119" s="155"/>
      <c r="AF119" s="152"/>
      <c r="AG119" s="153"/>
    </row>
    <row r="120" spans="22:33" ht="15">
      <c r="V120" s="134"/>
      <c r="W120" s="134"/>
      <c r="X120" s="170" t="s">
        <v>229</v>
      </c>
      <c r="Y120" s="171">
        <v>1</v>
      </c>
      <c r="Z120" s="171">
        <v>7</v>
      </c>
      <c r="AA120" s="171"/>
      <c r="AB120" s="134"/>
      <c r="AC120" s="134"/>
      <c r="AD120" s="154"/>
      <c r="AE120" s="155"/>
      <c r="AF120" s="152"/>
      <c r="AG120" s="153"/>
    </row>
    <row r="121" spans="22:33" ht="15">
      <c r="V121" s="134"/>
      <c r="W121" s="134"/>
      <c r="X121" s="170" t="s">
        <v>210</v>
      </c>
      <c r="Y121" s="171">
        <v>5</v>
      </c>
      <c r="Z121" s="171">
        <v>20</v>
      </c>
      <c r="AA121" s="171"/>
      <c r="AB121" s="134"/>
      <c r="AC121" s="134"/>
      <c r="AD121" s="154"/>
      <c r="AE121" s="155"/>
      <c r="AF121" s="152"/>
      <c r="AG121" s="153"/>
    </row>
    <row r="122" spans="22:33" ht="15">
      <c r="V122" s="134"/>
      <c r="W122" s="134"/>
      <c r="X122" s="170" t="s">
        <v>211</v>
      </c>
      <c r="Y122" s="171">
        <v>2</v>
      </c>
      <c r="Z122" s="171">
        <v>4</v>
      </c>
      <c r="AA122" s="171"/>
      <c r="AB122" s="134"/>
      <c r="AC122" s="134"/>
      <c r="AD122" s="154"/>
      <c r="AE122" s="155"/>
      <c r="AF122" s="152"/>
      <c r="AG122" s="153"/>
    </row>
    <row r="123" spans="22:33" ht="15">
      <c r="V123" s="134"/>
      <c r="W123" s="134"/>
      <c r="X123" s="170" t="s">
        <v>212</v>
      </c>
      <c r="Y123" s="171">
        <v>4</v>
      </c>
      <c r="Z123" s="171">
        <v>12</v>
      </c>
      <c r="AA123" s="171"/>
      <c r="AB123" s="134"/>
      <c r="AC123" s="134"/>
      <c r="AD123" s="154"/>
      <c r="AE123" s="155"/>
      <c r="AF123" s="152"/>
      <c r="AG123" s="153"/>
    </row>
    <row r="124" spans="22:33" ht="15">
      <c r="V124" s="134"/>
      <c r="W124" s="134"/>
      <c r="X124" s="170" t="s">
        <v>213</v>
      </c>
      <c r="Y124" s="171">
        <v>3</v>
      </c>
      <c r="Z124" s="171">
        <v>10</v>
      </c>
      <c r="AA124" s="171"/>
      <c r="AB124" s="134"/>
      <c r="AC124" s="134"/>
      <c r="AD124" s="154"/>
      <c r="AE124" s="155"/>
      <c r="AF124" s="152"/>
      <c r="AG124" s="153"/>
    </row>
    <row r="125" spans="22:33" ht="15">
      <c r="V125" s="134"/>
      <c r="W125" s="134"/>
      <c r="X125" s="170" t="s">
        <v>214</v>
      </c>
      <c r="Y125" s="171">
        <v>1</v>
      </c>
      <c r="Z125" s="171">
        <v>8</v>
      </c>
      <c r="AA125" s="171"/>
      <c r="AB125" s="134"/>
      <c r="AC125" s="134"/>
      <c r="AD125" s="154"/>
      <c r="AE125" s="155"/>
      <c r="AF125" s="152"/>
      <c r="AG125" s="153"/>
    </row>
    <row r="126" spans="22:33" ht="15">
      <c r="V126" s="134"/>
      <c r="W126" s="134"/>
      <c r="X126" s="170" t="s">
        <v>215</v>
      </c>
      <c r="Y126" s="171">
        <v>3</v>
      </c>
      <c r="Z126" s="171">
        <v>2</v>
      </c>
      <c r="AA126" s="171"/>
      <c r="AB126" s="134"/>
      <c r="AC126" s="134"/>
      <c r="AD126" s="154"/>
      <c r="AE126" s="155"/>
      <c r="AF126" s="152"/>
      <c r="AG126" s="153"/>
    </row>
    <row r="127" spans="22:33" ht="15">
      <c r="V127" s="134"/>
      <c r="W127" s="134"/>
      <c r="X127" s="170" t="s">
        <v>216</v>
      </c>
      <c r="Y127" s="171">
        <v>2</v>
      </c>
      <c r="Z127" s="171">
        <v>3</v>
      </c>
      <c r="AA127" s="171"/>
      <c r="AB127" s="134"/>
      <c r="AC127" s="134"/>
      <c r="AD127" s="154"/>
      <c r="AE127" s="155"/>
      <c r="AF127" s="152"/>
      <c r="AG127" s="153"/>
    </row>
    <row r="128" spans="22:33" ht="15">
      <c r="V128" s="134"/>
      <c r="W128" s="134"/>
      <c r="X128" s="170" t="s">
        <v>217</v>
      </c>
      <c r="Y128" s="171">
        <v>4</v>
      </c>
      <c r="Z128" s="171">
        <v>12</v>
      </c>
      <c r="AA128" s="171"/>
      <c r="AB128" s="134"/>
      <c r="AC128" s="134"/>
      <c r="AD128" s="154"/>
      <c r="AE128" s="155"/>
      <c r="AF128" s="152"/>
      <c r="AG128" s="153"/>
    </row>
    <row r="129" spans="22:33" ht="15">
      <c r="V129" s="134"/>
      <c r="W129" s="134"/>
      <c r="X129" s="170" t="s">
        <v>218</v>
      </c>
      <c r="Y129" s="171">
        <v>3</v>
      </c>
      <c r="Z129" s="171">
        <v>11</v>
      </c>
      <c r="AA129" s="171"/>
      <c r="AB129" s="134"/>
      <c r="AC129" s="134"/>
      <c r="AD129" s="154"/>
      <c r="AE129" s="155"/>
      <c r="AF129" s="152"/>
      <c r="AG129" s="153"/>
    </row>
    <row r="130" spans="22:33" ht="15">
      <c r="V130" s="134"/>
      <c r="W130" s="134"/>
      <c r="X130" s="170" t="s">
        <v>219</v>
      </c>
      <c r="Y130" s="171">
        <v>2</v>
      </c>
      <c r="Z130" s="171">
        <v>5</v>
      </c>
      <c r="AA130" s="171"/>
      <c r="AB130" s="134"/>
      <c r="AC130" s="134"/>
      <c r="AD130" s="154"/>
      <c r="AE130" s="155"/>
      <c r="AF130" s="152"/>
      <c r="AG130" s="153"/>
    </row>
    <row r="131" spans="22:33" ht="15">
      <c r="V131" s="134"/>
      <c r="W131" s="134"/>
      <c r="X131" s="170" t="s">
        <v>226</v>
      </c>
      <c r="Y131" s="171">
        <v>1</v>
      </c>
      <c r="Z131" s="171">
        <v>9</v>
      </c>
      <c r="AA131" s="171"/>
      <c r="AB131" s="134"/>
      <c r="AC131" s="134"/>
      <c r="AD131" s="154"/>
      <c r="AE131" s="155"/>
      <c r="AF131" s="152"/>
      <c r="AG131" s="153"/>
    </row>
    <row r="132" spans="22:33" ht="15">
      <c r="V132" s="134"/>
      <c r="W132" s="134"/>
      <c r="X132" s="170" t="s">
        <v>220</v>
      </c>
      <c r="Y132" s="171">
        <v>1</v>
      </c>
      <c r="Z132" s="171">
        <v>9</v>
      </c>
      <c r="AA132" s="134"/>
      <c r="AB132" s="134"/>
      <c r="AC132" s="134"/>
      <c r="AD132" s="154"/>
      <c r="AE132" s="155"/>
      <c r="AF132" s="152"/>
      <c r="AG132" s="153"/>
    </row>
    <row r="133" spans="22:33" ht="15">
      <c r="V133" s="134"/>
      <c r="W133" s="134"/>
      <c r="X133" s="134"/>
      <c r="Y133" s="134"/>
      <c r="Z133" s="134"/>
      <c r="AA133" s="134"/>
      <c r="AB133" s="134"/>
      <c r="AC133" s="134"/>
      <c r="AD133" s="154"/>
      <c r="AE133" s="155"/>
      <c r="AF133" s="152"/>
      <c r="AG133" s="153"/>
    </row>
    <row r="134" spans="24:33" ht="15">
      <c r="X134" s="134"/>
      <c r="Y134" s="134"/>
      <c r="Z134" s="134"/>
      <c r="AA134" s="134"/>
      <c r="AB134" s="134"/>
      <c r="AC134" s="134"/>
      <c r="AD134" s="154"/>
      <c r="AE134" s="155"/>
      <c r="AF134" s="152"/>
      <c r="AG134" s="153"/>
    </row>
    <row r="135" spans="24:33" ht="15">
      <c r="X135" s="134"/>
      <c r="Y135" s="134"/>
      <c r="Z135" s="134"/>
      <c r="AA135" s="134"/>
      <c r="AB135" s="134"/>
      <c r="AC135" s="134"/>
      <c r="AD135" s="154"/>
      <c r="AE135" s="155"/>
      <c r="AF135" s="152"/>
      <c r="AG135" s="153"/>
    </row>
    <row r="136" spans="22:33" ht="15">
      <c r="V136" s="134"/>
      <c r="W136" s="134"/>
      <c r="X136" s="134"/>
      <c r="Y136" s="134"/>
      <c r="Z136" s="134"/>
      <c r="AA136" s="134"/>
      <c r="AB136" s="134"/>
      <c r="AC136" s="134"/>
      <c r="AD136" s="154"/>
      <c r="AE136" s="155"/>
      <c r="AF136" s="152"/>
      <c r="AG136" s="149"/>
    </row>
    <row r="137" spans="18:29" ht="17.25">
      <c r="R137" s="134"/>
      <c r="S137" s="134"/>
      <c r="T137" s="134"/>
      <c r="U137" s="134"/>
      <c r="V137" s="134"/>
      <c r="W137" s="134"/>
      <c r="X137" s="134"/>
      <c r="Y137" s="137"/>
      <c r="Z137" s="137"/>
      <c r="AA137" s="137"/>
      <c r="AB137" s="134"/>
      <c r="AC137" s="134"/>
    </row>
    <row r="138" spans="18:29" ht="17.25">
      <c r="R138" s="134"/>
      <c r="S138" s="134"/>
      <c r="T138" s="134"/>
      <c r="U138" s="134"/>
      <c r="V138" s="134"/>
      <c r="W138" s="134"/>
      <c r="X138" s="137"/>
      <c r="Y138" s="134"/>
      <c r="Z138" s="134"/>
      <c r="AA138" s="134"/>
      <c r="AB138" s="134"/>
      <c r="AC138" s="141" t="s">
        <v>6</v>
      </c>
    </row>
    <row r="139" spans="18:29" ht="15">
      <c r="R139" s="134"/>
      <c r="S139" s="134"/>
      <c r="T139" s="134"/>
      <c r="U139" s="134"/>
      <c r="V139" s="141" t="s">
        <v>6</v>
      </c>
      <c r="W139" s="141"/>
      <c r="X139" s="134"/>
      <c r="Y139" s="134"/>
      <c r="Z139" s="134"/>
      <c r="AA139" s="134"/>
      <c r="AB139" s="134"/>
      <c r="AC139" s="134" t="str">
        <f>IF(I3="English","manufacturer","Hersteller")</f>
        <v>manufacturer</v>
      </c>
    </row>
    <row r="140" spans="18:29" ht="15">
      <c r="R140" s="134"/>
      <c r="S140" s="141"/>
      <c r="T140" s="134"/>
      <c r="U140" s="134"/>
      <c r="V140" s="142">
        <v>0</v>
      </c>
      <c r="W140" s="142"/>
      <c r="X140" s="134"/>
      <c r="Y140" s="134"/>
      <c r="Z140" s="134"/>
      <c r="AA140" s="134"/>
      <c r="AB140" s="134"/>
      <c r="AC140" s="134" t="str">
        <f>IF(I3="English","trader","Händler")</f>
        <v>trader</v>
      </c>
    </row>
    <row r="141" spans="18:32" ht="15">
      <c r="R141" s="134"/>
      <c r="S141" s="134" t="s">
        <v>3</v>
      </c>
      <c r="T141" s="134"/>
      <c r="U141" s="134"/>
      <c r="V141" s="142">
        <v>0.1</v>
      </c>
      <c r="W141" s="142"/>
      <c r="X141" s="134"/>
      <c r="Y141" s="134"/>
      <c r="Z141" s="134"/>
      <c r="AA141" s="134"/>
      <c r="AB141" s="134"/>
      <c r="AC141" s="134" t="str">
        <f>IF(I3="English","agency","Agentur")</f>
        <v>agency</v>
      </c>
      <c r="AF141" s="26"/>
    </row>
    <row r="142" spans="18:29" ht="15">
      <c r="R142" s="134"/>
      <c r="S142" s="134" t="s">
        <v>4</v>
      </c>
      <c r="T142" s="134"/>
      <c r="U142" s="134"/>
      <c r="V142" s="142">
        <v>0.2</v>
      </c>
      <c r="W142" s="142"/>
      <c r="X142" s="134"/>
      <c r="Y142" s="134"/>
      <c r="Z142" s="134"/>
      <c r="AA142" s="134"/>
      <c r="AB142" s="134"/>
      <c r="AC142" s="134"/>
    </row>
    <row r="143" spans="18:29" ht="15">
      <c r="R143" s="134"/>
      <c r="S143" s="134"/>
      <c r="T143" s="134"/>
      <c r="U143" s="134"/>
      <c r="V143" s="142">
        <v>0.3</v>
      </c>
      <c r="W143" s="142"/>
      <c r="X143" s="134"/>
      <c r="Y143" s="134"/>
      <c r="Z143" s="134"/>
      <c r="AA143" s="134"/>
      <c r="AB143" s="134"/>
      <c r="AC143" s="134"/>
    </row>
    <row r="144" spans="18:29" ht="15">
      <c r="R144" s="134"/>
      <c r="S144" s="134"/>
      <c r="T144" s="134"/>
      <c r="U144" s="134"/>
      <c r="V144" s="142">
        <v>0.4</v>
      </c>
      <c r="W144" s="142"/>
      <c r="X144" s="134"/>
      <c r="Y144" s="134"/>
      <c r="Z144" s="134"/>
      <c r="AA144" s="134"/>
      <c r="AB144" s="134"/>
      <c r="AC144" s="134"/>
    </row>
    <row r="145" spans="18:29" ht="15">
      <c r="R145" s="134"/>
      <c r="S145" s="134"/>
      <c r="T145" s="134"/>
      <c r="U145" s="134"/>
      <c r="V145" s="142">
        <v>0.5</v>
      </c>
      <c r="W145" s="142"/>
      <c r="X145" s="134"/>
      <c r="Y145" s="134"/>
      <c r="Z145" s="134"/>
      <c r="AA145" s="134"/>
      <c r="AB145" s="134"/>
      <c r="AC145" s="134"/>
    </row>
    <row r="146" spans="18:29" ht="15">
      <c r="R146" s="134"/>
      <c r="S146" s="134"/>
      <c r="T146" s="134"/>
      <c r="U146" s="134"/>
      <c r="V146" s="142">
        <v>0.6</v>
      </c>
      <c r="W146" s="142"/>
      <c r="X146" s="134"/>
      <c r="Y146" s="134"/>
      <c r="Z146" s="134"/>
      <c r="AA146" s="134"/>
      <c r="AB146" s="134"/>
      <c r="AC146" s="134"/>
    </row>
    <row r="147" spans="18:29" ht="15">
      <c r="R147" s="134"/>
      <c r="S147" s="134"/>
      <c r="T147" s="134"/>
      <c r="U147" s="134"/>
      <c r="V147" s="142">
        <v>0.7</v>
      </c>
      <c r="W147" s="142"/>
      <c r="X147" s="134"/>
      <c r="Y147" s="134"/>
      <c r="Z147" s="134"/>
      <c r="AA147" s="134"/>
      <c r="AB147" s="134"/>
      <c r="AC147" s="134"/>
    </row>
    <row r="148" spans="18:29" ht="15">
      <c r="R148" s="134"/>
      <c r="S148" s="134"/>
      <c r="T148" s="134"/>
      <c r="U148" s="134"/>
      <c r="V148" s="142">
        <v>0.8</v>
      </c>
      <c r="W148" s="142"/>
      <c r="X148" s="134"/>
      <c r="Y148" s="134"/>
      <c r="Z148" s="134"/>
      <c r="AA148" s="134"/>
      <c r="AB148" s="134"/>
      <c r="AC148" s="134"/>
    </row>
    <row r="149" spans="18:29" ht="15">
      <c r="R149" s="134"/>
      <c r="S149" s="134"/>
      <c r="T149" s="134"/>
      <c r="U149" s="134"/>
      <c r="V149" s="142">
        <v>0.9</v>
      </c>
      <c r="W149" s="142"/>
      <c r="X149" s="134"/>
      <c r="Y149" s="134"/>
      <c r="Z149" s="134"/>
      <c r="AA149" s="134"/>
      <c r="AB149" s="134"/>
      <c r="AC149" s="134"/>
    </row>
    <row r="150" spans="18:29" ht="15">
      <c r="R150" s="134"/>
      <c r="S150" s="134"/>
      <c r="T150" s="134"/>
      <c r="U150" s="134"/>
      <c r="V150" s="142">
        <v>1</v>
      </c>
      <c r="W150" s="142"/>
      <c r="X150" s="134"/>
      <c r="Y150" s="134"/>
      <c r="Z150" s="134"/>
      <c r="AA150" s="134"/>
      <c r="AB150" s="134"/>
      <c r="AC150" s="140"/>
    </row>
    <row r="151" spans="18:29" ht="15">
      <c r="R151" s="134"/>
      <c r="S151" s="134"/>
      <c r="T151" s="134"/>
      <c r="U151" s="134"/>
      <c r="V151" s="141" t="s">
        <v>6</v>
      </c>
      <c r="W151" s="141"/>
      <c r="X151" s="134"/>
      <c r="Y151" s="134"/>
      <c r="Z151" s="134"/>
      <c r="AA151" s="134"/>
      <c r="AB151" s="134"/>
      <c r="AC151" s="140"/>
    </row>
    <row r="152" spans="18:29" ht="15">
      <c r="R152" s="134"/>
      <c r="S152" s="134"/>
      <c r="T152" s="134"/>
      <c r="U152" s="134"/>
      <c r="V152" s="140" t="str">
        <f>IF(I3="Deutsch","Eisenwaren/ Elektro/ Werkzeuge/ Maschinen","hardware/ electrical/ tools/ machines")</f>
        <v>hardware/ electrical/ tools/ machines</v>
      </c>
      <c r="W152" s="140"/>
      <c r="X152" s="134"/>
      <c r="Y152" s="134"/>
      <c r="Z152" s="134"/>
      <c r="AA152" s="134"/>
      <c r="AB152" s="134"/>
      <c r="AC152" s="140"/>
    </row>
    <row r="153" spans="18:30" s="28" customFormat="1" ht="15">
      <c r="R153" s="140"/>
      <c r="S153" s="140"/>
      <c r="T153" s="140"/>
      <c r="U153" s="140"/>
      <c r="V153" s="140" t="str">
        <f>IF(I3="Deutsch","Farben/ Tapeten/ Bodenbeläge/ Innendeko","paint/ wallpaper/ flooring/ interior decoration")</f>
        <v>paint/ wallpaper/ flooring/ interior decoration</v>
      </c>
      <c r="W153" s="140"/>
      <c r="X153" s="134"/>
      <c r="Y153" s="134"/>
      <c r="Z153" s="134"/>
      <c r="AA153" s="134"/>
      <c r="AB153" s="134"/>
      <c r="AC153" s="140"/>
      <c r="AD153" s="6"/>
    </row>
    <row r="154" spans="18:30" s="28" customFormat="1" ht="15">
      <c r="R154" s="140"/>
      <c r="S154" s="140"/>
      <c r="T154" s="140"/>
      <c r="U154" s="140"/>
      <c r="V154" s="140" t="str">
        <f>IF(I3="Deutsch","Baufertigteile/ Holz/ Baustoffe","millwork/ timber/ building material")</f>
        <v>millwork/ timber/ building material</v>
      </c>
      <c r="W154" s="140"/>
      <c r="X154" s="6"/>
      <c r="Y154" s="6"/>
      <c r="Z154" s="6"/>
      <c r="AA154" s="6"/>
      <c r="AB154" s="134"/>
      <c r="AC154" s="134"/>
      <c r="AD154" s="6"/>
    </row>
    <row r="155" spans="18:30" s="28" customFormat="1" ht="15">
      <c r="R155" s="140"/>
      <c r="S155" s="140"/>
      <c r="T155" s="140"/>
      <c r="U155" s="140"/>
      <c r="V155" s="140" t="str">
        <f>IF(I3="Deutsch","Fliesen/ Sanitär/ Küche/ Heizung","tiles/ sanitary/ kitchen/ heater")</f>
        <v>tiles/ sanitary/ kitchen/ heater</v>
      </c>
      <c r="W155" s="140"/>
      <c r="X155" s="6"/>
      <c r="Y155" s="6"/>
      <c r="Z155" s="6"/>
      <c r="AA155" s="6"/>
      <c r="AB155" s="6"/>
      <c r="AC155" s="6"/>
      <c r="AD155" s="6"/>
    </row>
    <row r="156" spans="18:30" s="28" customFormat="1" ht="15">
      <c r="R156" s="140"/>
      <c r="S156" s="140"/>
      <c r="T156" s="140"/>
      <c r="U156" s="140"/>
      <c r="V156" s="140" t="str">
        <f>IF(I3="Deutsch","Gartengeräte/ -werkzeuge/ Pflanzen/ Zoo","garden tools/ plants/ zoo")</f>
        <v>garden tools/ plants/ zoo</v>
      </c>
      <c r="W156" s="140"/>
      <c r="X156" s="6"/>
      <c r="Y156" s="6"/>
      <c r="Z156" s="6"/>
      <c r="AA156" s="6"/>
      <c r="AB156" s="6"/>
      <c r="AC156" s="6"/>
      <c r="AD156" s="6"/>
    </row>
    <row r="157" spans="18:30" ht="15">
      <c r="R157" s="134"/>
      <c r="S157" s="134"/>
      <c r="T157" s="134"/>
      <c r="U157" s="134"/>
      <c r="AD157" s="28"/>
    </row>
    <row r="158" ht="15">
      <c r="AD158" s="28"/>
    </row>
    <row r="159" ht="15">
      <c r="AD159" s="28"/>
    </row>
    <row r="160" ht="15">
      <c r="AD160" s="28"/>
    </row>
    <row r="202" ht="15">
      <c r="X202" s="141" t="s">
        <v>6</v>
      </c>
    </row>
    <row r="203" ht="15">
      <c r="X203" s="134" t="s">
        <v>0</v>
      </c>
    </row>
    <row r="204" ht="15">
      <c r="X204" s="134" t="s">
        <v>1</v>
      </c>
    </row>
    <row r="205" ht="15">
      <c r="X205" s="134" t="s">
        <v>2</v>
      </c>
    </row>
    <row r="206" ht="15">
      <c r="X206" s="134" t="s">
        <v>7</v>
      </c>
    </row>
    <row r="207" ht="15">
      <c r="X207" s="134"/>
    </row>
    <row r="208" ht="15">
      <c r="X208" s="134"/>
    </row>
    <row r="209" ht="15">
      <c r="X209" s="134"/>
    </row>
    <row r="210" ht="15">
      <c r="X210" s="134"/>
    </row>
    <row r="211" ht="15">
      <c r="X211" s="134"/>
    </row>
    <row r="212" ht="15">
      <c r="X212" s="134"/>
    </row>
    <row r="213" spans="24:27" ht="15">
      <c r="X213" s="141" t="s">
        <v>6</v>
      </c>
      <c r="Y213" s="28"/>
      <c r="Z213" s="28"/>
      <c r="AA213" s="28"/>
    </row>
    <row r="214" spans="24:27" ht="15">
      <c r="X214" s="140" t="str">
        <f>IF(I3="English","yes","ja")</f>
        <v>yes</v>
      </c>
      <c r="Y214" s="28"/>
      <c r="Z214" s="28"/>
      <c r="AA214" s="28"/>
    </row>
    <row r="215" spans="24:27" ht="15">
      <c r="X215" s="140" t="str">
        <f>IF(I3="English","no","nein")</f>
        <v>no</v>
      </c>
      <c r="Y215" s="28"/>
      <c r="Z215" s="28"/>
      <c r="AA215" s="28"/>
    </row>
    <row r="216" spans="24:27" ht="15">
      <c r="X216" s="28"/>
      <c r="Y216" s="28"/>
      <c r="Z216" s="28"/>
      <c r="AA216" s="28"/>
    </row>
    <row r="217" ht="15">
      <c r="X217" s="28"/>
    </row>
  </sheetData>
  <sheetProtection password="C45A" sheet="1" objects="1" scenarios="1"/>
  <mergeCells count="123">
    <mergeCell ref="C53:H53"/>
    <mergeCell ref="I53:M53"/>
    <mergeCell ref="F74:G74"/>
    <mergeCell ref="I74:K74"/>
    <mergeCell ref="D73:Q73"/>
    <mergeCell ref="I23:L23"/>
    <mergeCell ref="N23:Q23"/>
    <mergeCell ref="N52:Q52"/>
    <mergeCell ref="C17:G17"/>
    <mergeCell ref="N17:Q17"/>
    <mergeCell ref="I28:K28"/>
    <mergeCell ref="C19:F19"/>
    <mergeCell ref="N27:Q27"/>
    <mergeCell ref="I22:M22"/>
    <mergeCell ref="C29:F29"/>
    <mergeCell ref="N29:Q29"/>
    <mergeCell ref="C28:E28"/>
    <mergeCell ref="O3:P3"/>
    <mergeCell ref="I10:K10"/>
    <mergeCell ref="N10:Q10"/>
    <mergeCell ref="C11:G11"/>
    <mergeCell ref="I11:L11"/>
    <mergeCell ref="N11:Q11"/>
    <mergeCell ref="N22:P22"/>
    <mergeCell ref="C23:F23"/>
    <mergeCell ref="N53:Q53"/>
    <mergeCell ref="N14:Q14"/>
    <mergeCell ref="A49:Q49"/>
    <mergeCell ref="I27:M27"/>
    <mergeCell ref="I19:L19"/>
    <mergeCell ref="B24:Q24"/>
    <mergeCell ref="C52:H52"/>
    <mergeCell ref="I16:M16"/>
    <mergeCell ref="C47:Q47"/>
    <mergeCell ref="B25:Q25"/>
    <mergeCell ref="C34:E34"/>
    <mergeCell ref="C46:G46"/>
    <mergeCell ref="N54:Q54"/>
    <mergeCell ref="C54:H54"/>
    <mergeCell ref="I54:M54"/>
    <mergeCell ref="C70:D70"/>
    <mergeCell ref="E70:K70"/>
    <mergeCell ref="N55:Q55"/>
    <mergeCell ref="N56:Q56"/>
    <mergeCell ref="N57:Q57"/>
    <mergeCell ref="I56:M56"/>
    <mergeCell ref="I57:M57"/>
    <mergeCell ref="C65:I65"/>
    <mergeCell ref="G67:I67"/>
    <mergeCell ref="D67:E67"/>
    <mergeCell ref="D71:G71"/>
    <mergeCell ref="C57:H57"/>
    <mergeCell ref="G62:I62"/>
    <mergeCell ref="D66:E66"/>
    <mergeCell ref="G66:I66"/>
    <mergeCell ref="D62:E62"/>
    <mergeCell ref="M62:N62"/>
    <mergeCell ref="A78:A86"/>
    <mergeCell ref="A69:Q69"/>
    <mergeCell ref="A77:Q77"/>
    <mergeCell ref="A70:A76"/>
    <mergeCell ref="C80:F80"/>
    <mergeCell ref="M74:P74"/>
    <mergeCell ref="M75:P75"/>
    <mergeCell ref="C79:H79"/>
    <mergeCell ref="F75:G75"/>
    <mergeCell ref="I75:K75"/>
    <mergeCell ref="D72:G72"/>
    <mergeCell ref="N35:Q35"/>
    <mergeCell ref="I30:L30"/>
    <mergeCell ref="A1:Q1"/>
    <mergeCell ref="A7:A48"/>
    <mergeCell ref="F20:Q20"/>
    <mergeCell ref="C18:H18"/>
    <mergeCell ref="I29:L29"/>
    <mergeCell ref="C22:F22"/>
    <mergeCell ref="C14:G14"/>
    <mergeCell ref="A64:Q64"/>
    <mergeCell ref="N50:Q50"/>
    <mergeCell ref="C50:H50"/>
    <mergeCell ref="A59:Q59"/>
    <mergeCell ref="N51:Q51"/>
    <mergeCell ref="I50:M50"/>
    <mergeCell ref="C51:G51"/>
    <mergeCell ref="I55:M55"/>
    <mergeCell ref="I51:M51"/>
    <mergeCell ref="C55:H55"/>
    <mergeCell ref="C56:H56"/>
    <mergeCell ref="I52:M52"/>
    <mergeCell ref="C48:Q48"/>
    <mergeCell ref="K4:Q5"/>
    <mergeCell ref="A6:Q6"/>
    <mergeCell ref="A4:J5"/>
    <mergeCell ref="C8:H8"/>
    <mergeCell ref="C7:F7"/>
    <mergeCell ref="I17:M17"/>
    <mergeCell ref="C16:F16"/>
    <mergeCell ref="C42:Q42"/>
    <mergeCell ref="C30:E30"/>
    <mergeCell ref="C38:Q38"/>
    <mergeCell ref="I18:M18"/>
    <mergeCell ref="C33:F33"/>
    <mergeCell ref="C27:F27"/>
    <mergeCell ref="N28:P28"/>
    <mergeCell ref="N19:Q19"/>
    <mergeCell ref="I7:L7"/>
    <mergeCell ref="I8:Q8"/>
    <mergeCell ref="M7:Q7"/>
    <mergeCell ref="B12:Q12"/>
    <mergeCell ref="I13:K13"/>
    <mergeCell ref="N13:Q13"/>
    <mergeCell ref="C10:F10"/>
    <mergeCell ref="C9:I9"/>
    <mergeCell ref="C13:E13"/>
    <mergeCell ref="C36:G36"/>
    <mergeCell ref="I36:M36"/>
    <mergeCell ref="N36:Q36"/>
    <mergeCell ref="B37:Q37"/>
    <mergeCell ref="N30:Q30"/>
    <mergeCell ref="C35:G35"/>
    <mergeCell ref="I35:M35"/>
    <mergeCell ref="B15:Q15"/>
    <mergeCell ref="I14:L14"/>
  </mergeCells>
  <dataValidations count="7">
    <dataValidation type="list" allowBlank="1" showInputMessage="1" showErrorMessage="1" sqref="C80">
      <formula1>$X$202:$X$206</formula1>
    </dataValidation>
    <dataValidation type="list" allowBlank="1" showInputMessage="1" showErrorMessage="1" sqref="C23:D23">
      <formula1>$AC$138:$AC$141</formula1>
    </dataValidation>
    <dataValidation type="list" allowBlank="1" showInputMessage="1" showErrorMessage="1" sqref="B89">
      <formula1>$AF$141:$AF$144</formula1>
    </dataValidation>
    <dataValidation type="list" allowBlank="1" showInputMessage="1" showErrorMessage="1" sqref="I30:K30">
      <formula1>$X$213:$X$215</formula1>
    </dataValidation>
    <dataValidation type="list" allowBlank="1" showInputMessage="1" showErrorMessage="1" sqref="I23">
      <formula1>$V$139:$V$150</formula1>
    </dataValidation>
    <dataValidation type="list" allowBlank="1" showInputMessage="1" showErrorMessage="1" sqref="I3">
      <formula1>$S$141:$S$142</formula1>
    </dataValidation>
    <dataValidation type="list" allowBlank="1" showInputMessage="1" showErrorMessage="1" sqref="I8:Q8">
      <formula1>$V$8:$V$70</formula1>
    </dataValidation>
  </dataValidation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57" r:id="rId2"/>
  <headerFooter alignWithMargins="0">
    <oddFooter>&amp;C&amp;P/&amp;N</oddFooter>
  </headerFooter>
  <rowBreaks count="1" manualBreakCount="1">
    <brk id="48" max="255" man="1"/>
  </rowBreaks>
  <ignoredErrors>
    <ignoredError sqref="N23 N30 N17 I19 C19 I17 C17 C13:C14 I13:I14 N13:N14 N10:N11 I10:I11 C10:C11 N51:Q57 C35 I35 I28 C28 C30 C47 C51:H57 I51:M57 N28 N35 C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R10"/>
  <sheetViews>
    <sheetView zoomScalePageLayoutView="0" workbookViewId="0" topLeftCell="A1">
      <selection activeCell="B4" sqref="B4"/>
    </sheetView>
  </sheetViews>
  <sheetFormatPr defaultColWidth="11.50390625" defaultRowHeight="12.75"/>
  <sheetData>
    <row r="1" spans="1:70" s="57" customFormat="1" ht="52.5">
      <c r="A1" s="47" t="s">
        <v>17</v>
      </c>
      <c r="B1" s="48" t="s">
        <v>18</v>
      </c>
      <c r="C1" s="49" t="s">
        <v>19</v>
      </c>
      <c r="D1" s="50" t="s">
        <v>20</v>
      </c>
      <c r="E1" s="248" t="s">
        <v>21</v>
      </c>
      <c r="F1" s="249"/>
      <c r="G1" s="250"/>
      <c r="H1" s="51" t="s">
        <v>22</v>
      </c>
      <c r="I1" s="52" t="s">
        <v>23</v>
      </c>
      <c r="J1" s="248" t="s">
        <v>24</v>
      </c>
      <c r="K1" s="249"/>
      <c r="L1" s="249"/>
      <c r="M1" s="249"/>
      <c r="N1" s="249"/>
      <c r="O1" s="249"/>
      <c r="P1" s="249"/>
      <c r="Q1" s="249"/>
      <c r="R1" s="251"/>
      <c r="S1" s="54" t="s">
        <v>25</v>
      </c>
      <c r="T1" s="248" t="s">
        <v>26</v>
      </c>
      <c r="U1" s="249"/>
      <c r="V1" s="249"/>
      <c r="W1" s="249"/>
      <c r="X1" s="249"/>
      <c r="Y1" s="251"/>
      <c r="Z1" s="51" t="s">
        <v>27</v>
      </c>
      <c r="AA1" s="55" t="s">
        <v>28</v>
      </c>
      <c r="AB1" s="55" t="s">
        <v>29</v>
      </c>
      <c r="AC1" s="55" t="s">
        <v>30</v>
      </c>
      <c r="AD1" s="56" t="s">
        <v>31</v>
      </c>
      <c r="AE1" s="55" t="s">
        <v>32</v>
      </c>
      <c r="AF1" s="55" t="s">
        <v>33</v>
      </c>
      <c r="AG1" s="55" t="s">
        <v>34</v>
      </c>
      <c r="AH1" s="55" t="s">
        <v>35</v>
      </c>
      <c r="AI1" s="55" t="s">
        <v>36</v>
      </c>
      <c r="AJ1" s="55" t="s">
        <v>31</v>
      </c>
      <c r="AK1" s="55" t="s">
        <v>32</v>
      </c>
      <c r="AL1" s="52" t="s">
        <v>33</v>
      </c>
      <c r="AM1" s="252" t="s">
        <v>37</v>
      </c>
      <c r="AN1" s="253"/>
      <c r="AO1" s="248" t="s">
        <v>38</v>
      </c>
      <c r="AP1" s="249"/>
      <c r="AQ1" s="251"/>
      <c r="AR1" s="51" t="s">
        <v>39</v>
      </c>
      <c r="AS1" s="55" t="s">
        <v>40</v>
      </c>
      <c r="AT1" s="52" t="s">
        <v>41</v>
      </c>
      <c r="AU1" s="248" t="s">
        <v>42</v>
      </c>
      <c r="AV1" s="249"/>
      <c r="AW1" s="249"/>
      <c r="AX1" s="250"/>
      <c r="AY1" s="50" t="s">
        <v>43</v>
      </c>
      <c r="AZ1" s="257" t="s">
        <v>44</v>
      </c>
      <c r="BA1" s="258"/>
      <c r="BB1" s="50" t="s">
        <v>45</v>
      </c>
      <c r="BC1" s="245" t="s">
        <v>46</v>
      </c>
      <c r="BD1" s="246"/>
      <c r="BE1" s="246"/>
      <c r="BF1" s="246"/>
      <c r="BG1" s="247"/>
      <c r="BH1" s="53" t="s">
        <v>47</v>
      </c>
      <c r="BR1" s="58"/>
    </row>
    <row r="2" spans="1:70" s="80" customFormat="1" ht="39">
      <c r="A2" s="59"/>
      <c r="B2" s="60"/>
      <c r="C2" s="61"/>
      <c r="D2" s="62"/>
      <c r="E2" s="63" t="s">
        <v>48</v>
      </c>
      <c r="F2" s="63" t="s">
        <v>49</v>
      </c>
      <c r="G2" s="78" t="s">
        <v>50</v>
      </c>
      <c r="H2" s="64"/>
      <c r="I2" s="65"/>
      <c r="J2" s="254" t="s">
        <v>51</v>
      </c>
      <c r="K2" s="255"/>
      <c r="L2" s="255"/>
      <c r="M2" s="255"/>
      <c r="N2" s="255"/>
      <c r="O2" s="255"/>
      <c r="P2" s="255"/>
      <c r="Q2" s="255"/>
      <c r="R2" s="256"/>
      <c r="S2" s="66"/>
      <c r="T2" s="67" t="s">
        <v>52</v>
      </c>
      <c r="U2" s="68" t="s">
        <v>53</v>
      </c>
      <c r="V2" s="68" t="s">
        <v>54</v>
      </c>
      <c r="W2" s="68" t="s">
        <v>55</v>
      </c>
      <c r="X2" s="68" t="s">
        <v>56</v>
      </c>
      <c r="Y2" s="69" t="s">
        <v>57</v>
      </c>
      <c r="Z2" s="64"/>
      <c r="AA2" s="70"/>
      <c r="AB2" s="70"/>
      <c r="AC2" s="70"/>
      <c r="AD2" s="71"/>
      <c r="AE2" s="70"/>
      <c r="AF2" s="70"/>
      <c r="AG2" s="70"/>
      <c r="AH2" s="70"/>
      <c r="AI2" s="70"/>
      <c r="AJ2" s="70"/>
      <c r="AK2" s="70"/>
      <c r="AL2" s="65"/>
      <c r="AM2" s="72"/>
      <c r="AN2" s="73"/>
      <c r="AO2" s="74" t="s">
        <v>58</v>
      </c>
      <c r="AP2" s="75" t="s">
        <v>59</v>
      </c>
      <c r="AQ2" s="76" t="s">
        <v>60</v>
      </c>
      <c r="AR2" s="64"/>
      <c r="AS2" s="70"/>
      <c r="AT2" s="65"/>
      <c r="AU2" s="67" t="s">
        <v>61</v>
      </c>
      <c r="AV2" s="68" t="s">
        <v>62</v>
      </c>
      <c r="AW2" s="77" t="s">
        <v>63</v>
      </c>
      <c r="AX2" s="69" t="s">
        <v>64</v>
      </c>
      <c r="AY2" s="62"/>
      <c r="AZ2" s="63"/>
      <c r="BA2" s="78"/>
      <c r="BB2" s="62"/>
      <c r="BC2" s="67" t="s">
        <v>65</v>
      </c>
      <c r="BD2" s="68" t="s">
        <v>66</v>
      </c>
      <c r="BE2" s="68" t="s">
        <v>67</v>
      </c>
      <c r="BF2" s="68" t="s">
        <v>68</v>
      </c>
      <c r="BG2" s="69" t="s">
        <v>69</v>
      </c>
      <c r="BH2" s="79"/>
      <c r="BR2" s="81"/>
    </row>
    <row r="3" spans="1:70" s="82" customFormat="1" ht="26.25">
      <c r="A3" s="98"/>
      <c r="B3" s="99"/>
      <c r="C3" s="100"/>
      <c r="D3" s="101"/>
      <c r="E3" s="102" t="s">
        <v>70</v>
      </c>
      <c r="F3" s="102" t="s">
        <v>71</v>
      </c>
      <c r="G3" s="120" t="s">
        <v>72</v>
      </c>
      <c r="H3" s="103"/>
      <c r="I3" s="104"/>
      <c r="J3" s="105" t="s">
        <v>73</v>
      </c>
      <c r="K3" s="106" t="s">
        <v>74</v>
      </c>
      <c r="L3" s="106" t="s">
        <v>75</v>
      </c>
      <c r="M3" s="106" t="s">
        <v>76</v>
      </c>
      <c r="N3" s="106" t="s">
        <v>77</v>
      </c>
      <c r="O3" s="106" t="s">
        <v>78</v>
      </c>
      <c r="P3" s="106" t="s">
        <v>79</v>
      </c>
      <c r="Q3" s="106" t="s">
        <v>80</v>
      </c>
      <c r="R3" s="107" t="s">
        <v>81</v>
      </c>
      <c r="S3" s="108"/>
      <c r="T3" s="109" t="s">
        <v>52</v>
      </c>
      <c r="U3" s="110" t="s">
        <v>53</v>
      </c>
      <c r="V3" s="110" t="s">
        <v>54</v>
      </c>
      <c r="W3" s="110" t="s">
        <v>55</v>
      </c>
      <c r="X3" s="110" t="s">
        <v>82</v>
      </c>
      <c r="Y3" s="111" t="s">
        <v>83</v>
      </c>
      <c r="Z3" s="103"/>
      <c r="AA3" s="112"/>
      <c r="AB3" s="112"/>
      <c r="AC3" s="112"/>
      <c r="AD3" s="113"/>
      <c r="AE3" s="112"/>
      <c r="AF3" s="112"/>
      <c r="AG3" s="112"/>
      <c r="AH3" s="112"/>
      <c r="AI3" s="112"/>
      <c r="AJ3" s="112"/>
      <c r="AK3" s="112"/>
      <c r="AL3" s="104"/>
      <c r="AM3" s="114" t="s">
        <v>84</v>
      </c>
      <c r="AN3" s="115" t="s">
        <v>85</v>
      </c>
      <c r="AO3" s="116" t="s">
        <v>86</v>
      </c>
      <c r="AP3" s="117" t="s">
        <v>87</v>
      </c>
      <c r="AQ3" s="118" t="s">
        <v>88</v>
      </c>
      <c r="AR3" s="103"/>
      <c r="AS3" s="112"/>
      <c r="AT3" s="104"/>
      <c r="AU3" s="109" t="s">
        <v>101</v>
      </c>
      <c r="AV3" s="110" t="s">
        <v>62</v>
      </c>
      <c r="AW3" s="119" t="s">
        <v>63</v>
      </c>
      <c r="AX3" s="111" t="s">
        <v>88</v>
      </c>
      <c r="AY3" s="101"/>
      <c r="AZ3" s="102" t="s">
        <v>89</v>
      </c>
      <c r="BA3" s="120" t="s">
        <v>90</v>
      </c>
      <c r="BB3" s="101"/>
      <c r="BC3" s="102" t="s">
        <v>91</v>
      </c>
      <c r="BD3" s="112"/>
      <c r="BE3" s="112"/>
      <c r="BF3" s="112"/>
      <c r="BG3" s="120" t="s">
        <v>92</v>
      </c>
      <c r="BH3" s="121"/>
      <c r="BR3" s="81"/>
    </row>
    <row r="4" spans="1:60" ht="12.75">
      <c r="A4" s="122">
        <f>IF('Lieferanten, supplier info'!K4="ep-wb1@hornbach.com","1",IF('Lieferanten, supplier info'!K4="ep-wb2@hornbach.com","2",IF('Lieferanten, supplier info'!K4="ep-wb3@hornbach.com","3",IF('Lieferanten, supplier info'!K4="ep-wb4@hornbach.com","4",IF('Lieferanten, supplier info'!K4="ep-wb5@hornbach.com","5","")))))</f>
      </c>
      <c r="B4" s="158">
        <f>IF('Lieferanten, supplier info'!I8="Bitte auswählen/ please choose","",'Lieferanten, supplier info'!S8)</f>
      </c>
      <c r="C4" s="126"/>
      <c r="D4" s="123" t="str">
        <f>'Lieferanten, supplier info'!C8</f>
        <v>please enter here</v>
      </c>
      <c r="E4" s="126"/>
      <c r="F4" s="126"/>
      <c r="G4" s="126">
        <f>IF('Lieferanten, supplier info'!N23="please enter here","",IF('Lieferanten, supplier info'!N23="Bitte hier eingeben","",'Lieferanten, supplier info'!N23))</f>
      </c>
      <c r="H4" s="125" t="str">
        <f>'Lieferanten, supplier info'!C51</f>
        <v>please enter here</v>
      </c>
      <c r="I4" s="126"/>
      <c r="J4" s="124">
        <f>IF('Lieferanten, supplier info'!C43="","","X")</f>
      </c>
      <c r="K4" s="124">
        <f>IF('Lieferanten, supplier info'!F43="","","X")</f>
      </c>
      <c r="L4" s="124">
        <f>IF('Lieferanten, supplier info'!C44="","","X")</f>
      </c>
      <c r="M4" s="124">
        <f>IF('Lieferanten, supplier info'!L43="","","X")</f>
      </c>
      <c r="N4" s="124">
        <f>IF('Lieferanten, supplier info'!I43="","","X")</f>
      </c>
      <c r="O4" s="124">
        <f>IF('Lieferanten, supplier info'!I44="","","X")</f>
      </c>
      <c r="P4" s="124">
        <f>IF('Lieferanten, supplier info'!L44="","","X")</f>
      </c>
      <c r="Q4" s="124">
        <f>IF('Lieferanten, supplier info'!F44="","","X")</f>
      </c>
      <c r="R4" s="123"/>
      <c r="S4" s="123" t="str">
        <f>IF('Lieferanten, supplier info'!I3="Deutsch","deutsch","engl.")</f>
        <v>engl.</v>
      </c>
      <c r="T4" s="122">
        <f>IF('Lieferanten, supplier info'!C74="","","X")</f>
      </c>
      <c r="U4" s="122">
        <f>IF('Lieferanten, supplier info'!E74="","","X")</f>
      </c>
      <c r="V4" s="122">
        <f>IF('Lieferanten, supplier info'!L74="","","X")</f>
      </c>
      <c r="W4" s="122">
        <f>IF('Lieferanten, supplier info'!C75="","","X")</f>
      </c>
      <c r="X4" s="122">
        <f>IF('Lieferanten, supplier info'!H75="","","X")</f>
      </c>
      <c r="Y4" s="127"/>
      <c r="Z4" s="123" t="str">
        <f>'Lieferanten, supplier info'!I11</f>
        <v>please enter here</v>
      </c>
      <c r="AA4" s="123" t="str">
        <f>'Lieferanten, supplier info'!N11</f>
        <v>please enter here</v>
      </c>
      <c r="AB4" s="123" t="str">
        <f>'Lieferanten, supplier info'!C11</f>
        <v>please enter here</v>
      </c>
      <c r="AC4" s="123" t="str">
        <f>'Lieferanten, supplier info'!I14</f>
        <v>please enter here</v>
      </c>
      <c r="AD4" s="126"/>
      <c r="AE4" s="126"/>
      <c r="AF4" s="126"/>
      <c r="AG4" s="123" t="str">
        <f>'Lieferanten, supplier info'!N14</f>
        <v>please enter here</v>
      </c>
      <c r="AH4" s="123" t="str">
        <f>'Lieferanten, supplier info'!C17</f>
        <v>please enter here</v>
      </c>
      <c r="AI4" s="123" t="str">
        <f>'Lieferanten, supplier info'!I17</f>
        <v>please enter here</v>
      </c>
      <c r="AJ4" s="123" t="str">
        <f>'Lieferanten, supplier info'!N17</f>
        <v>please enter here</v>
      </c>
      <c r="AK4" s="123" t="str">
        <f>'Lieferanten, supplier info'!I19</f>
        <v>please enter here</v>
      </c>
      <c r="AL4" s="123" t="str">
        <f>'Lieferanten, supplier info'!C19</f>
        <v>please enter here</v>
      </c>
      <c r="AM4" s="123" t="str">
        <f>'Lieferanten, supplier info'!C28</f>
        <v>please enter here</v>
      </c>
      <c r="AN4" s="126"/>
      <c r="AO4" s="122">
        <f>IF('Lieferanten, supplier info'!C23="manufacturer","X",IF('Lieferanten, supplier info'!C23="Hersteller","X",""))</f>
      </c>
      <c r="AP4" s="122">
        <f>IF('Lieferanten, supplier info'!C23="trader","X",IF('Lieferanten, supplier info'!C23="Händler","X",""))</f>
      </c>
      <c r="AQ4" s="122">
        <f>IF('Lieferanten, supplier info'!C23="agency","X",IF('Lieferanten, supplier info'!C23="Agentur","X",""))</f>
      </c>
      <c r="AR4" s="126"/>
      <c r="AS4" s="126"/>
      <c r="AT4" s="123" t="str">
        <f>IF('Lieferanten, supplier info'!I30="yes","ja",IF('Lieferanten, supplier info'!I30="ja","ja","nein"))</f>
        <v>nein</v>
      </c>
      <c r="AU4" s="127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</row>
    <row r="5" spans="1:60" ht="12.75">
      <c r="A5" s="123"/>
      <c r="B5" s="123"/>
      <c r="C5" s="123"/>
      <c r="D5" s="123"/>
      <c r="E5" s="123"/>
      <c r="F5" s="123"/>
      <c r="G5" s="123"/>
      <c r="H5" s="123" t="str">
        <f>'Lieferanten, supplier info'!C52</f>
        <v>please enter here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</row>
    <row r="6" spans="1:60" ht="12.75">
      <c r="A6" s="123"/>
      <c r="B6" s="123"/>
      <c r="C6" s="123"/>
      <c r="D6" s="123"/>
      <c r="E6" s="123"/>
      <c r="F6" s="123"/>
      <c r="G6" s="123"/>
      <c r="H6" s="123" t="str">
        <f>'Lieferanten, supplier info'!C53</f>
        <v>please enter here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</row>
    <row r="7" spans="1:60" ht="12.75">
      <c r="A7" s="123"/>
      <c r="B7" s="123"/>
      <c r="C7" s="123"/>
      <c r="D7" s="123"/>
      <c r="E7" s="123"/>
      <c r="F7" s="123"/>
      <c r="G7" s="123"/>
      <c r="H7" s="123" t="str">
        <f>'Lieferanten, supplier info'!C54</f>
        <v>please enter here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</row>
    <row r="8" spans="1:60" ht="12.75">
      <c r="A8" s="123"/>
      <c r="B8" s="123"/>
      <c r="C8" s="123"/>
      <c r="D8" s="123"/>
      <c r="E8" s="123"/>
      <c r="F8" s="123"/>
      <c r="G8" s="123"/>
      <c r="H8" s="123" t="str">
        <f>'Lieferanten, supplier info'!C55</f>
        <v>please enter here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</row>
    <row r="9" spans="1:60" ht="12.75">
      <c r="A9" s="123"/>
      <c r="B9" s="123"/>
      <c r="C9" s="123"/>
      <c r="D9" s="123"/>
      <c r="E9" s="123"/>
      <c r="F9" s="123"/>
      <c r="G9" s="123"/>
      <c r="H9" s="123" t="str">
        <f>'Lieferanten, supplier info'!C56</f>
        <v>please enter here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</row>
    <row r="10" spans="1:60" ht="12.75">
      <c r="A10" s="123"/>
      <c r="B10" s="123"/>
      <c r="C10" s="123"/>
      <c r="D10" s="123"/>
      <c r="E10" s="123"/>
      <c r="F10" s="123"/>
      <c r="G10" s="123"/>
      <c r="H10" s="123" t="str">
        <f>'Lieferanten, supplier info'!C57</f>
        <v>please enter here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</row>
  </sheetData>
  <sheetProtection password="C45A" sheet="1" objects="1" scenarios="1"/>
  <mergeCells count="9">
    <mergeCell ref="BC1:BG1"/>
    <mergeCell ref="E1:G1"/>
    <mergeCell ref="J1:R1"/>
    <mergeCell ref="T1:Y1"/>
    <mergeCell ref="AM1:AN1"/>
    <mergeCell ref="J2:R2"/>
    <mergeCell ref="AO1:AQ1"/>
    <mergeCell ref="AU1:AX1"/>
    <mergeCell ref="AZ1:BA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Ing. h. c. F. Porsche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Berner</dc:creator>
  <cp:keywords/>
  <dc:description/>
  <cp:lastModifiedBy>Alexander Smirnov</cp:lastModifiedBy>
  <cp:lastPrinted>2013-04-29T13:20:43Z</cp:lastPrinted>
  <dcterms:created xsi:type="dcterms:W3CDTF">2012-01-18T12:31:49Z</dcterms:created>
  <dcterms:modified xsi:type="dcterms:W3CDTF">2017-04-18T15:58:55Z</dcterms:modified>
  <cp:category/>
  <cp:version/>
  <cp:contentType/>
  <cp:contentStatus/>
</cp:coreProperties>
</file>